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5. év dolgai\TEST3 2025\KÉSZ\"/>
    </mc:Choice>
  </mc:AlternateContent>
  <xr:revisionPtr revIDLastSave="0" documentId="13_ncr:1_{42A82132-D4E3-4368-98A0-D49844861B9E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FELÚJÍTÁS" sheetId="5" r:id="rId1"/>
  </sheets>
  <definedNames>
    <definedName name="_xlnm.Print_Titles" localSheetId="0">FELÚJÍTÁS!$5:$6</definedName>
    <definedName name="_xlnm.Print_Area" localSheetId="0">FELÚJÍTÁS!$A$1:$I$119</definedName>
  </definedNames>
  <calcPr calcId="191029"/>
</workbook>
</file>

<file path=xl/calcChain.xml><?xml version="1.0" encoding="utf-8"?>
<calcChain xmlns="http://schemas.openxmlformats.org/spreadsheetml/2006/main">
  <c r="H15" i="5" l="1"/>
  <c r="H116" i="5" l="1"/>
  <c r="H113" i="5"/>
  <c r="H112" i="5"/>
  <c r="H87" i="5"/>
  <c r="F54" i="5"/>
  <c r="G54" i="5"/>
  <c r="I54" i="5"/>
  <c r="H54" i="5"/>
  <c r="E55" i="5"/>
  <c r="I55" i="5" s="1"/>
  <c r="H108" i="5"/>
  <c r="H102" i="5"/>
  <c r="H89" i="5"/>
  <c r="H64" i="5"/>
  <c r="H58" i="5"/>
  <c r="H52" i="5"/>
  <c r="H51" i="5"/>
  <c r="H50" i="5"/>
  <c r="H26" i="5"/>
  <c r="H25" i="5"/>
  <c r="H24" i="5"/>
  <c r="H17" i="5"/>
  <c r="H88" i="5" l="1"/>
  <c r="H19" i="5"/>
  <c r="H56" i="5" l="1"/>
  <c r="I50" i="5" l="1"/>
  <c r="I51" i="5"/>
  <c r="I52" i="5"/>
  <c r="H49" i="5"/>
  <c r="H71" i="5" l="1"/>
  <c r="H85" i="5"/>
  <c r="I27" i="5" l="1"/>
  <c r="I89" i="5" l="1"/>
  <c r="H117" i="5" l="1"/>
  <c r="H115" i="5"/>
  <c r="H111" i="5"/>
  <c r="I118" i="5" l="1"/>
  <c r="I99" i="5"/>
  <c r="I21" i="5"/>
  <c r="I13" i="5"/>
  <c r="I16" i="5"/>
  <c r="I17" i="5"/>
  <c r="I18" i="5"/>
  <c r="G108" i="5" l="1"/>
  <c r="I117" i="5" l="1"/>
  <c r="G117" i="5"/>
  <c r="F117" i="5"/>
  <c r="E117" i="5"/>
  <c r="C117" i="5"/>
  <c r="G116" i="5" l="1"/>
  <c r="G100" i="5" l="1"/>
  <c r="G36" i="5"/>
  <c r="G30" i="5"/>
  <c r="F108" i="5" l="1"/>
  <c r="F116" i="5" l="1"/>
  <c r="F115" i="5" l="1"/>
  <c r="G115" i="5"/>
  <c r="F111" i="5"/>
  <c r="G111" i="5"/>
  <c r="E36" i="5" l="1"/>
  <c r="I36" i="5" s="1"/>
  <c r="E35" i="5"/>
  <c r="I35" i="5" s="1"/>
  <c r="E108" i="5" l="1"/>
  <c r="I108" i="5" s="1"/>
  <c r="E98" i="5"/>
  <c r="I98" i="5" s="1"/>
  <c r="E90" i="5" l="1"/>
  <c r="I90" i="5" s="1"/>
  <c r="D111" i="5" l="1"/>
  <c r="C112" i="5"/>
  <c r="E112" i="5" s="1"/>
  <c r="I112" i="5" s="1"/>
  <c r="C113" i="5"/>
  <c r="E113" i="5" s="1"/>
  <c r="I113" i="5" s="1"/>
  <c r="C114" i="5"/>
  <c r="E114" i="5" s="1"/>
  <c r="I114" i="5" s="1"/>
  <c r="I111" i="5" l="1"/>
  <c r="E111" i="5"/>
  <c r="E116" i="5"/>
  <c r="I116" i="5" s="1"/>
  <c r="E115" i="5" l="1"/>
  <c r="I115" i="5"/>
  <c r="E109" i="5"/>
  <c r="I109" i="5" s="1"/>
  <c r="E105" i="5"/>
  <c r="I105" i="5" s="1"/>
  <c r="E103" i="5"/>
  <c r="I103" i="5" s="1"/>
  <c r="E101" i="5"/>
  <c r="I101" i="5" s="1"/>
  <c r="E100" i="5"/>
  <c r="I100" i="5" s="1"/>
  <c r="E102" i="5"/>
  <c r="I102" i="5" s="1"/>
  <c r="E110" i="5"/>
  <c r="I110" i="5" s="1"/>
  <c r="E107" i="5"/>
  <c r="I107" i="5" s="1"/>
  <c r="E104" i="5"/>
  <c r="I104" i="5" s="1"/>
  <c r="E106" i="5"/>
  <c r="I106" i="5" s="1"/>
  <c r="E96" i="5"/>
  <c r="I96" i="5" s="1"/>
  <c r="E95" i="5"/>
  <c r="I95" i="5" s="1"/>
  <c r="E94" i="5"/>
  <c r="I94" i="5" s="1"/>
  <c r="E93" i="5"/>
  <c r="E91" i="5"/>
  <c r="I91" i="5" s="1"/>
  <c r="E88" i="5"/>
  <c r="I88" i="5" s="1"/>
  <c r="E87" i="5"/>
  <c r="I87" i="5" s="1"/>
  <c r="E85" i="5"/>
  <c r="I85" i="5" s="1"/>
  <c r="E84" i="5"/>
  <c r="I84" i="5" s="1"/>
  <c r="E83" i="5"/>
  <c r="I83" i="5" s="1"/>
  <c r="E82" i="5"/>
  <c r="I82" i="5" s="1"/>
  <c r="E81" i="5"/>
  <c r="I81" i="5" s="1"/>
  <c r="E80" i="5"/>
  <c r="I80" i="5" s="1"/>
  <c r="E79" i="5"/>
  <c r="I79" i="5" s="1"/>
  <c r="E78" i="5"/>
  <c r="I78" i="5" s="1"/>
  <c r="E77" i="5"/>
  <c r="I77" i="5" s="1"/>
  <c r="E76" i="5"/>
  <c r="I76" i="5" s="1"/>
  <c r="E75" i="5"/>
  <c r="I75" i="5" s="1"/>
  <c r="E74" i="5"/>
  <c r="I74" i="5" s="1"/>
  <c r="E73" i="5"/>
  <c r="I73" i="5" s="1"/>
  <c r="E72" i="5"/>
  <c r="I72" i="5" s="1"/>
  <c r="E71" i="5"/>
  <c r="I71" i="5" s="1"/>
  <c r="E70" i="5"/>
  <c r="I70" i="5" s="1"/>
  <c r="E69" i="5"/>
  <c r="I69" i="5" s="1"/>
  <c r="E68" i="5"/>
  <c r="I68" i="5" s="1"/>
  <c r="E67" i="5"/>
  <c r="I67" i="5" s="1"/>
  <c r="E66" i="5"/>
  <c r="I66" i="5" s="1"/>
  <c r="E65" i="5"/>
  <c r="I65" i="5" s="1"/>
  <c r="E64" i="5"/>
  <c r="I64" i="5" s="1"/>
  <c r="E63" i="5"/>
  <c r="I63" i="5" s="1"/>
  <c r="E62" i="5"/>
  <c r="I62" i="5" s="1"/>
  <c r="E61" i="5"/>
  <c r="I61" i="5" s="1"/>
  <c r="E60" i="5"/>
  <c r="I60" i="5" s="1"/>
  <c r="E58" i="5"/>
  <c r="I58" i="5" s="1"/>
  <c r="E57" i="5"/>
  <c r="I57" i="5" s="1"/>
  <c r="E56" i="5"/>
  <c r="E53" i="5"/>
  <c r="I53" i="5" s="1"/>
  <c r="I49" i="5" s="1"/>
  <c r="E48" i="5"/>
  <c r="I48" i="5" s="1"/>
  <c r="E47" i="5"/>
  <c r="I47" i="5" s="1"/>
  <c r="E46" i="5"/>
  <c r="I46" i="5" s="1"/>
  <c r="E45" i="5"/>
  <c r="I45" i="5" s="1"/>
  <c r="E44" i="5"/>
  <c r="I44" i="5" s="1"/>
  <c r="E43" i="5"/>
  <c r="I43" i="5" s="1"/>
  <c r="E42" i="5"/>
  <c r="I42" i="5" s="1"/>
  <c r="E41" i="5"/>
  <c r="I41" i="5" s="1"/>
  <c r="E40" i="5"/>
  <c r="I40" i="5" s="1"/>
  <c r="E38" i="5"/>
  <c r="I38" i="5" s="1"/>
  <c r="E37" i="5"/>
  <c r="I37" i="5" s="1"/>
  <c r="E34" i="5"/>
  <c r="I34" i="5" s="1"/>
  <c r="E33" i="5"/>
  <c r="I33" i="5" s="1"/>
  <c r="E32" i="5"/>
  <c r="I32" i="5" s="1"/>
  <c r="E31" i="5"/>
  <c r="I31" i="5" s="1"/>
  <c r="E30" i="5"/>
  <c r="I30" i="5" s="1"/>
  <c r="E28" i="5"/>
  <c r="I28" i="5" s="1"/>
  <c r="E26" i="5"/>
  <c r="I26" i="5" s="1"/>
  <c r="E25" i="5"/>
  <c r="I25" i="5" s="1"/>
  <c r="E24" i="5"/>
  <c r="I24" i="5" s="1"/>
  <c r="E23" i="5"/>
  <c r="I23" i="5" s="1"/>
  <c r="E22" i="5"/>
  <c r="I22" i="5" s="1"/>
  <c r="E12" i="5"/>
  <c r="I12" i="5" s="1"/>
  <c r="E19" i="5"/>
  <c r="I19" i="5" s="1"/>
  <c r="E15" i="5"/>
  <c r="I15" i="5" s="1"/>
  <c r="E14" i="5"/>
  <c r="I14" i="5" s="1"/>
  <c r="E10" i="5"/>
  <c r="I10" i="5" s="1"/>
  <c r="E9" i="5"/>
  <c r="I9" i="5" s="1"/>
  <c r="I56" i="5" l="1"/>
  <c r="I93" i="5"/>
  <c r="C111" i="5"/>
  <c r="C115" i="5"/>
  <c r="I97" i="5" l="1"/>
  <c r="I92" i="5"/>
  <c r="I86" i="5"/>
  <c r="I59" i="5"/>
  <c r="E97" i="5"/>
  <c r="E92" i="5"/>
  <c r="E86" i="5"/>
  <c r="E59" i="5"/>
  <c r="E54" i="5"/>
  <c r="E49" i="5"/>
  <c r="E39" i="5"/>
  <c r="E29" i="5"/>
  <c r="E20" i="5"/>
  <c r="E11" i="5"/>
  <c r="E8" i="5"/>
  <c r="I39" i="5"/>
  <c r="I29" i="5"/>
  <c r="I20" i="5"/>
  <c r="I11" i="5"/>
  <c r="I8" i="5"/>
  <c r="F97" i="5"/>
  <c r="F92" i="5"/>
  <c r="F86" i="5"/>
  <c r="F59" i="5"/>
  <c r="F49" i="5"/>
  <c r="F39" i="5"/>
  <c r="F29" i="5"/>
  <c r="F20" i="5"/>
  <c r="F11" i="5"/>
  <c r="F8" i="5"/>
  <c r="F7" i="5" s="1"/>
  <c r="F119" i="5" s="1"/>
  <c r="G97" i="5"/>
  <c r="G92" i="5"/>
  <c r="G86" i="5"/>
  <c r="G59" i="5"/>
  <c r="G49" i="5"/>
  <c r="G39" i="5"/>
  <c r="G29" i="5"/>
  <c r="G7" i="5" s="1"/>
  <c r="G119" i="5" s="1"/>
  <c r="G20" i="5"/>
  <c r="G11" i="5"/>
  <c r="G8" i="5"/>
  <c r="H97" i="5"/>
  <c r="H92" i="5"/>
  <c r="H86" i="5"/>
  <c r="H59" i="5"/>
  <c r="H39" i="5"/>
  <c r="H29" i="5"/>
  <c r="H20" i="5"/>
  <c r="H11" i="5"/>
  <c r="H8" i="5"/>
  <c r="C97" i="5"/>
  <c r="C92" i="5"/>
  <c r="C86" i="5"/>
  <c r="C59" i="5"/>
  <c r="C54" i="5"/>
  <c r="C49" i="5"/>
  <c r="C39" i="5"/>
  <c r="C29" i="5"/>
  <c r="C20" i="5"/>
  <c r="C11" i="5"/>
  <c r="C8" i="5"/>
  <c r="D97" i="5"/>
  <c r="D86" i="5"/>
  <c r="D59" i="5"/>
  <c r="D54" i="5"/>
  <c r="D49" i="5"/>
  <c r="D39" i="5"/>
  <c r="D29" i="5"/>
  <c r="D20" i="5"/>
  <c r="D11" i="5"/>
  <c r="D8" i="5"/>
  <c r="D7" i="5" l="1"/>
  <c r="D119" i="5" s="1"/>
  <c r="C7" i="5"/>
  <c r="C119" i="5" s="1"/>
  <c r="E7" i="5"/>
  <c r="E119" i="5" s="1"/>
  <c r="I7" i="5"/>
  <c r="I119" i="5" s="1"/>
  <c r="H7" i="5"/>
  <c r="H119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  <connection id="2" xr16:uid="{00000000-0015-0000-FFFF-FFFF01000000}" odcFile="http://kontrolling/kemm/adatkapcsolatok/FVIR Főkönyvi adatok.odc" keepAlive="1" name="FVIR Főkönyvi adatok1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<sst xmlns="http://schemas.openxmlformats.org/spreadsheetml/2006/main" count="224" uniqueCount="219">
  <si>
    <t>INTÉZMÉNY/FELADAT MEGNEVEZÉSE</t>
  </si>
  <si>
    <t>MINDÖSSZESEN</t>
  </si>
  <si>
    <t>I.</t>
  </si>
  <si>
    <t>II.</t>
  </si>
  <si>
    <t>Budapest Főváros XIV. kerület Zugló Önkormányzata</t>
  </si>
  <si>
    <t>Budapest Főváros XIV. kerület Zuglói Polgármesteri Hivatal</t>
  </si>
  <si>
    <t>Pályázatokhoz kapcsolódó felújítások feladatai</t>
  </si>
  <si>
    <t>Egyéb felújítások</t>
  </si>
  <si>
    <t>Lakás és lakóház felújítás feladatai</t>
  </si>
  <si>
    <t>P1015126</t>
  </si>
  <si>
    <t>P1015146</t>
  </si>
  <si>
    <t>Út, járda, parksétány és kapcsolódó építmények felújítása</t>
  </si>
  <si>
    <t>O1116153</t>
  </si>
  <si>
    <t>Zelk Zoltán program (óvodai fejlesztések)</t>
  </si>
  <si>
    <t>O1963477</t>
  </si>
  <si>
    <t>Zelk Zoltán program (bölcsődei fejlesztések)</t>
  </si>
  <si>
    <t>O1963478</t>
  </si>
  <si>
    <t>Hivatal villamoshálózat felújítása</t>
  </si>
  <si>
    <t>Pétervárad u. 11-17. épület felújításához kapcsolódó feladatok</t>
  </si>
  <si>
    <t>O3013226</t>
  </si>
  <si>
    <t>PH épületek felújítása</t>
  </si>
  <si>
    <t>O1116151</t>
  </si>
  <si>
    <t>Hivatali személyszállító lift felújítása</t>
  </si>
  <si>
    <t>III.</t>
  </si>
  <si>
    <t>Épület, gép, műszer felújítás</t>
  </si>
  <si>
    <t>Zuglói Egészségügyi Szolgálat</t>
  </si>
  <si>
    <t>Hivatali helyiségek felújítási kiadásai</t>
  </si>
  <si>
    <t>P1015153</t>
  </si>
  <si>
    <t>Budapest Főváros XIV. Kerület Zugló Önkormányzata 2025. évi felújítási kiadásai</t>
  </si>
  <si>
    <t>2025. évi eredeti előirányzat</t>
  </si>
  <si>
    <t>Útburkolat megerősítések I-es ütem (szőnyegezések)</t>
  </si>
  <si>
    <t>Csapadékvíz elvezető és szikkasztó rendszerek felújítása</t>
  </si>
  <si>
    <t>Önkormányzati helyiségek, egyéb épületek felújítása és hozzá kapcsolódó kiadások</t>
  </si>
  <si>
    <t>Önkormányzati lakások felújítása</t>
  </si>
  <si>
    <t>Meseház Bölcsőde víz-szennyvíz és fűtési hálózat felújítása</t>
  </si>
  <si>
    <t>Vadvirág Bölcsőde tetőfedésének felújítása</t>
  </si>
  <si>
    <t>Micimackó Kuckója Bölcsőde HMV keringetőrendszer kiépítése</t>
  </si>
  <si>
    <t>Óperenciás Óvoda magastető felújítása</t>
  </si>
  <si>
    <t>Meseház Óvoda- Őrnagy u. homlokzati függönyfal felújítása</t>
  </si>
  <si>
    <t>Rózsavár Óvoda elektromos hálózat felújítása</t>
  </si>
  <si>
    <t>Radó Dezső park fehér burkolatának cseréje Terrawayre</t>
  </si>
  <si>
    <t>Füredi u. 7/b melletti játszótér felújítása (játszóvár cseréje, gumiburkolatok cseréje)</t>
  </si>
  <si>
    <t>Padlizsán utcai játszótér felújítása (játszóvár és hinták cseréje, gumiburkolat cseréje, napvitorla kihelyezés, ping-pong asztal cseréje)</t>
  </si>
  <si>
    <t>Kombinált játszóvárak (20 évnél idősebb) cseréje 3 db -  Zugló közigazgatási területén</t>
  </si>
  <si>
    <t>Hinták cseréje 5 db - Zugló közigazgatási területén</t>
  </si>
  <si>
    <t>Napvitorlák kihelyezése - Cinkotai út 27. előtt</t>
  </si>
  <si>
    <t>Napvitorlák kihelyezése - Mogyoródi út 112. mögött</t>
  </si>
  <si>
    <t>Napvitorlák kihelyezése - Nagybecskerek tér</t>
  </si>
  <si>
    <t>Napvitorlák kihelyezése - Róna utca 148. mögött</t>
  </si>
  <si>
    <t>Napvitorlák kihelyezése - Újváros park 4. mellett</t>
  </si>
  <si>
    <t>Gumiburkolatok cseréje - Róna utca 148. mögött</t>
  </si>
  <si>
    <t>Sportpálya burkolat felső rétegének cseréje - Kassai tér</t>
  </si>
  <si>
    <t>Homokozó játékok kihelyezése (házikó - Hags Unimini Nebi, homokozó asztal - Hags Sand Table Danny) - Ond Vezér útja 17/d mögött</t>
  </si>
  <si>
    <t>Függeszkedő játék kihelyezése (Hags NRG Cheddar Gorge) - Zsivora park</t>
  </si>
  <si>
    <t>Gumiburkolatok cseréje - Füredi u. 7/b mellett (hinta alatt 45m2)</t>
  </si>
  <si>
    <t>Gumiburkolatok cseréje - Füredi u. 60-62., Tipegő u. 5. (150m2)</t>
  </si>
  <si>
    <t>Gumiburkolatok cseréje - Nagybecskerek tér (120m2)</t>
  </si>
  <si>
    <t>Gumiburkolatok cseréje - Róna utca 106-108. és 110-112. között (70m2)</t>
  </si>
  <si>
    <t>Gumiburkolatok cseréje - Zsivora park (400m2)</t>
  </si>
  <si>
    <t>Zsálya park kutyafuttató palló javítása, ívókút körül vízelvezetés és burkolat kialakítása</t>
  </si>
  <si>
    <t>Kutyafuttatókba játékok beszerzése 5-8 db</t>
  </si>
  <si>
    <t>Újvidék téri sportpálya burkolatának cseréje</t>
  </si>
  <si>
    <t>Örs vezér tere 20. mögötti sportpálya felújítása</t>
  </si>
  <si>
    <t>Útburkolat megerősítések a Mogyoródi út a Szederkény utca és a Vezseny utca között</t>
  </si>
  <si>
    <t>Útburkolat megerősítések a Buzogány utca - Törökőr utca és Fráter György utca között</t>
  </si>
  <si>
    <t>Útburkolat megerősítések a Xantus János utca - a Bolgárkertész utca és Bánki Donát utca között</t>
  </si>
  <si>
    <t>Útburkolat megerősítések a Gödöllői utca (Gvadányi utca és Cinkotai utca között)</t>
  </si>
  <si>
    <t xml:space="preserve">Park, tér, játszótér  rekonstrukció  </t>
  </si>
  <si>
    <t>ZCSK nyílászáró cseréje</t>
  </si>
  <si>
    <t>Őszi Rózsa Idősek Klubja tetőfelújítása</t>
  </si>
  <si>
    <t>Harmónia Idősek klubja lift építése</t>
  </si>
  <si>
    <t>Napraforgó Óvoda - Újvidék tér lapostető felújítása</t>
  </si>
  <si>
    <t>Az új 81-es számú trolibusz vonalon 9 db új trolibusz megállóhely kiépítése</t>
  </si>
  <si>
    <t>MLSZ Országos Pályafelújítási Program Zuglói műfüves pályák</t>
  </si>
  <si>
    <t>Rákosszeg park (Ungvár utca 46.) sportpálya burkolat cseréje</t>
  </si>
  <si>
    <t>Örs vezér tere fejlesztése</t>
  </si>
  <si>
    <t>Zsálya park játszótér felújítása</t>
  </si>
  <si>
    <t>Ond vezér sétányi Százholdas Pagony fejlesztés</t>
  </si>
  <si>
    <t>Parkfejlesztés - Kacsóh Pongrác úti lakótelep - Nezsider park</t>
  </si>
  <si>
    <t>Kerepesi út 50. kazán javítása</t>
  </si>
  <si>
    <t>Járdafelújítás</t>
  </si>
  <si>
    <t>Egressy út -Egressy köz járdák felújítása</t>
  </si>
  <si>
    <t>Óbudai gyermektábor felújítása</t>
  </si>
  <si>
    <t>Sárrét park 4. lift felújítása</t>
  </si>
  <si>
    <t>Örs vezér tere rekonstrukció</t>
  </si>
  <si>
    <t>Sportpálya világítás felújítás</t>
  </si>
  <si>
    <t>Németpróna utca műszaki állapotának javítása (felújítás)</t>
  </si>
  <si>
    <t>Rákospatak u. - Bosnyák köz gyalogos híd</t>
  </si>
  <si>
    <t>Óvodai fejlesztések</t>
  </si>
  <si>
    <t>Bölcsődei fejlesztések</t>
  </si>
  <si>
    <t>Önkormányzati helyiségek, egyéb épületek felújítása</t>
  </si>
  <si>
    <t>Önkormányzati épületek felújítása</t>
  </si>
  <si>
    <t>Kerékgyártó utca II-V. ütem elhasználódott szakasza útépítési engedélyes tervek frissítése</t>
  </si>
  <si>
    <t>Rákosszeg utca (Ungvár utca és Ungvár köz közötti szakaszának) meglévő, de elhasználódott aszfalt burkolatának felújítása</t>
  </si>
  <si>
    <t>Teleki Blanka utca kerületi tulajdonban és kezelésben lévő szakaszának kivitelezése</t>
  </si>
  <si>
    <t>Zsivora parki parkoló kiépítésének és közvilágítás fejlesztésének kivitelezése</t>
  </si>
  <si>
    <t>Egressy út és a Vezér utca kereszteződésében a kerékpárút átvezetés kivitelezése</t>
  </si>
  <si>
    <t>adatok eFt-ban</t>
  </si>
  <si>
    <t>2024. évi áthúzódó előirányzat</t>
  </si>
  <si>
    <t>Sportpályák felújítása</t>
  </si>
  <si>
    <t>2025. évi tervezett előirányzat</t>
  </si>
  <si>
    <t>Erzsébet királyné útja 104. alatti lakóépület külső felújítása homlokzati hőszigeteléssel, a leromlott állapotú homlokzati nyílászárók cseréjével és tetőfedés részleges cseréjével</t>
  </si>
  <si>
    <t>Szugló utca 99. alatti lakóépület elekromos betáplálásának felújítása</t>
  </si>
  <si>
    <t>Sárrét park 4. alatti lakóépület elektromos gerincvezetékének cseréje</t>
  </si>
  <si>
    <t>Sárrét park 4. alatti lakóépület tetőszigetelés felújítása</t>
  </si>
  <si>
    <t>Telepes utca 81. sz. alatti lakóépület homlokzat felújítása hőszigeteléssel és a leromlott állapotú homlokzati nyílászárók cseréjével</t>
  </si>
  <si>
    <t>Nagy Lajos király útja 129. sz. alatti lakóépület homlokzati felújítása hőszigeteléssel és a leromlott állapotú homlokzati nyílászárók cseréjével</t>
  </si>
  <si>
    <t>Az Egressy út páros házszámozású oldalának szervízútja mentén az Egressy köz és a Törökőr utca közötti szakaszon a közvilágítás fejlesztése</t>
  </si>
  <si>
    <t>Egyéb önkormányzati lakás és nem lakás felújítás</t>
  </si>
  <si>
    <t>Egyéb önkormányzati helyiségek, egyéb épületek felújítása</t>
  </si>
  <si>
    <t>Mályva Bölcsőde épületbővítás és SNI udvar kialakítása</t>
  </si>
  <si>
    <t>Meseház bölcsőde mosókonyha felújítása</t>
  </si>
  <si>
    <t>Csibe Bölcsőde homlokzat felújítás hőszigeteléssel</t>
  </si>
  <si>
    <t>Micimackó Kuckója Bölcsőde étellift felújítása</t>
  </si>
  <si>
    <t>Móka-Kacagás Bölcsőde elekt. Mérőhelyek felújítása és óvoda áramkörök leválasztása</t>
  </si>
  <si>
    <t>Tündérkert Óvoda csoportszobák nyílászáróinak cseréje és a tető buborékablakainak cseréje</t>
  </si>
  <si>
    <t>Hétszínvirág Óvoda elektromos hálózat felújítása</t>
  </si>
  <si>
    <t>Hétszínvirág Óvoda 4 db mosóhelyiség felújítása</t>
  </si>
  <si>
    <t>Pöttöm Park Óvoda gépészeti hálózatok felújítása</t>
  </si>
  <si>
    <t>Útfelújítási céltartalék</t>
  </si>
  <si>
    <t>O1112000</t>
  </si>
  <si>
    <t>O1113659</t>
  </si>
  <si>
    <t>O1116146</t>
  </si>
  <si>
    <t>O1116147</t>
  </si>
  <si>
    <t>O1116148</t>
  </si>
  <si>
    <t>O1116150</t>
  </si>
  <si>
    <t>O1116157</t>
  </si>
  <si>
    <t>O1116158</t>
  </si>
  <si>
    <t>O1116159</t>
  </si>
  <si>
    <t>O1116160</t>
  </si>
  <si>
    <t>O1116161</t>
  </si>
  <si>
    <t>O1116162</t>
  </si>
  <si>
    <t>O1116163</t>
  </si>
  <si>
    <t>O1116164</t>
  </si>
  <si>
    <t>O1116243</t>
  </si>
  <si>
    <t>O1116281</t>
  </si>
  <si>
    <t>O1116303</t>
  </si>
  <si>
    <t>O1116305</t>
  </si>
  <si>
    <t>O1116307</t>
  </si>
  <si>
    <t>O1116314</t>
  </si>
  <si>
    <t>O1116318</t>
  </si>
  <si>
    <t>O1116323</t>
  </si>
  <si>
    <t>O1116324</t>
  </si>
  <si>
    <t>O1116325</t>
  </si>
  <si>
    <t>O1116326</t>
  </si>
  <si>
    <t>O1116327</t>
  </si>
  <si>
    <t>O1116328</t>
  </si>
  <si>
    <t>O1116329</t>
  </si>
  <si>
    <t>O1116330</t>
  </si>
  <si>
    <t>O1116331</t>
  </si>
  <si>
    <t>O1116332</t>
  </si>
  <si>
    <t>O1116333</t>
  </si>
  <si>
    <t>O1116334</t>
  </si>
  <si>
    <t>O1116335</t>
  </si>
  <si>
    <t>O1116336</t>
  </si>
  <si>
    <t>O1116337</t>
  </si>
  <si>
    <t>O1116338</t>
  </si>
  <si>
    <t>O1116339</t>
  </si>
  <si>
    <t>O1116340</t>
  </si>
  <si>
    <t>O1116341</t>
  </si>
  <si>
    <t>O1116342</t>
  </si>
  <si>
    <t>O1116343</t>
  </si>
  <si>
    <t>O1116344</t>
  </si>
  <si>
    <t>O1116345</t>
  </si>
  <si>
    <t>O1116346</t>
  </si>
  <si>
    <t>O1116347</t>
  </si>
  <si>
    <t>O1116348</t>
  </si>
  <si>
    <t>O1116349</t>
  </si>
  <si>
    <t>O1116350</t>
  </si>
  <si>
    <t>O1116357</t>
  </si>
  <si>
    <t>O1116359</t>
  </si>
  <si>
    <t>O1116360</t>
  </si>
  <si>
    <t>O1116361</t>
  </si>
  <si>
    <t>O1116362</t>
  </si>
  <si>
    <t>O1116363</t>
  </si>
  <si>
    <t>O1116364</t>
  </si>
  <si>
    <t>O1116365</t>
  </si>
  <si>
    <t>O1116366</t>
  </si>
  <si>
    <t>O1116367</t>
  </si>
  <si>
    <t>O1116407</t>
  </si>
  <si>
    <t>O1116413</t>
  </si>
  <si>
    <t>O1116415</t>
  </si>
  <si>
    <t>O1963480</t>
  </si>
  <si>
    <t>O1963487</t>
  </si>
  <si>
    <t>O1963488</t>
  </si>
  <si>
    <t>O1963489</t>
  </si>
  <si>
    <t>O1963490</t>
  </si>
  <si>
    <t>O1963491</t>
  </si>
  <si>
    <t>O1963492</t>
  </si>
  <si>
    <t>O1963493</t>
  </si>
  <si>
    <t>O1963494</t>
  </si>
  <si>
    <t>O1963495</t>
  </si>
  <si>
    <t>O1963496</t>
  </si>
  <si>
    <t>O1963497</t>
  </si>
  <si>
    <t>O1963498</t>
  </si>
  <si>
    <t>O1963499</t>
  </si>
  <si>
    <t>O1963500</t>
  </si>
  <si>
    <t>O1963501</t>
  </si>
  <si>
    <t>O3351547</t>
  </si>
  <si>
    <t>Módosítás I.</t>
  </si>
  <si>
    <t>Módosítás II.</t>
  </si>
  <si>
    <t>2025. évi módosított előirányzat</t>
  </si>
  <si>
    <t>Zuglói Egyesített Bölcsődék</t>
  </si>
  <si>
    <t>IV.</t>
  </si>
  <si>
    <t>Az 5-ös autóbusz zuglói Korong utcai megállójának járdaszélesítése</t>
  </si>
  <si>
    <t>O1116248</t>
  </si>
  <si>
    <t>Módosítás III.</t>
  </si>
  <si>
    <t>Zuglói Hajós Alfréd Magyar-Német Két Tanítási nyelvű Általános Iskola fedett műfüves labdarúgó pályájának felújítása</t>
  </si>
  <si>
    <t>O1116371</t>
  </si>
  <si>
    <t>O1116145</t>
  </si>
  <si>
    <t>Soltvadkerti "Zuglói Gyermektábor" felújítása</t>
  </si>
  <si>
    <t>O3351661</t>
  </si>
  <si>
    <t>O3351662</t>
  </si>
  <si>
    <t>O3351663</t>
  </si>
  <si>
    <t>Újvidék téri sportpálya felújítása</t>
  </si>
  <si>
    <t>Ond vezér sétány sportpálya felújítása</t>
  </si>
  <si>
    <t>Beszakadt szennyvíztisztító akna helyreállítása</t>
  </si>
  <si>
    <t>7. melléklet a .../2026. (…..) önkormányzati rendelethez</t>
  </si>
  <si>
    <t>7. melléklet az 5/2025. (II.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</si>
</sst>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\ &quot;Ft&quot;_-;\-* #,##0\ &quot;Ft&quot;_-;_-* &quot;-&quot;??\ &quot;Ft&quot;_-;_-@_-"/>
    <numFmt numFmtId="166" formatCode="0_ ;[Red]\-0\ 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2"/>
      <name val="Times New Roman CE"/>
      <charset val="238"/>
    </font>
    <font>
      <b/>
      <sz val="1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15">
    <xf numFmtId="0" fontId="0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15" fillId="2" borderId="0" applyNumberFormat="0" applyBorder="0" applyAlignment="0" applyProtection="0"/>
    <xf numFmtId="0" fontId="17" fillId="6" borderId="1" applyNumberFormat="0" applyAlignment="0" applyProtection="0"/>
    <xf numFmtId="0" fontId="23" fillId="17" borderId="2" applyNumberFormat="0" applyAlignment="0" applyProtection="0"/>
    <xf numFmtId="0" fontId="13" fillId="0" borderId="0" applyNumberForma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1" fillId="3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3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5" borderId="1" applyNumberFormat="0" applyAlignment="0" applyProtection="0"/>
    <xf numFmtId="0" fontId="10" fillId="0" borderId="6" applyNumberFormat="0" applyFill="0" applyAlignment="0" applyProtection="0"/>
    <xf numFmtId="0" fontId="16" fillId="11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4" fillId="0" borderId="0"/>
    <xf numFmtId="0" fontId="3" fillId="0" borderId="0"/>
    <xf numFmtId="0" fontId="18" fillId="0" borderId="0"/>
    <xf numFmtId="0" fontId="3" fillId="0" borderId="0"/>
    <xf numFmtId="0" fontId="27" fillId="0" borderId="0"/>
    <xf numFmtId="0" fontId="25" fillId="0" borderId="0"/>
    <xf numFmtId="0" fontId="18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1" fillId="7" borderId="7" applyNumberFormat="0" applyFont="0" applyAlignment="0" applyProtection="0"/>
    <xf numFmtId="0" fontId="12" fillId="6" borderId="8" applyNumberFormat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9" fillId="0" borderId="0" applyNumberFormat="0" applyFill="0" applyBorder="0" applyAlignment="0" applyProtection="0"/>
  </cellStyleXfs>
  <cellXfs count="87">
    <xf numFmtId="0" fontId="0" fillId="0" borderId="0" xfId="0"/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vertical="top"/>
    </xf>
    <xf numFmtId="0" fontId="33" fillId="0" borderId="0" xfId="0" applyFont="1" applyAlignment="1">
      <alignment vertical="center"/>
    </xf>
    <xf numFmtId="0" fontId="32" fillId="0" borderId="0" xfId="0" applyFont="1"/>
    <xf numFmtId="0" fontId="34" fillId="0" borderId="0" xfId="0" applyFont="1" applyAlignment="1">
      <alignment horizontal="center"/>
    </xf>
    <xf numFmtId="0" fontId="35" fillId="0" borderId="0" xfId="0" applyFont="1"/>
    <xf numFmtId="0" fontId="34" fillId="0" borderId="10" xfId="0" applyFont="1" applyBorder="1" applyAlignment="1">
      <alignment horizontal="center"/>
    </xf>
    <xf numFmtId="0" fontId="36" fillId="0" borderId="0" xfId="0" applyFont="1" applyAlignment="1">
      <alignment vertical="center"/>
    </xf>
    <xf numFmtId="165" fontId="28" fillId="0" borderId="0" xfId="687" applyNumberFormat="1" applyFont="1" applyFill="1" applyAlignment="1">
      <alignment horizontal="right"/>
    </xf>
    <xf numFmtId="164" fontId="28" fillId="18" borderId="11" xfId="645" applyNumberFormat="1" applyFont="1" applyFill="1" applyBorder="1" applyAlignment="1">
      <alignment horizontal="center" vertical="center"/>
    </xf>
    <xf numFmtId="0" fontId="36" fillId="0" borderId="0" xfId="0" applyFont="1"/>
    <xf numFmtId="0" fontId="33" fillId="19" borderId="0" xfId="0" applyFont="1" applyFill="1"/>
    <xf numFmtId="164" fontId="29" fillId="0" borderId="12" xfId="645" applyNumberFormat="1" applyFont="1" applyFill="1" applyBorder="1" applyAlignment="1">
      <alignment horizontal="center" vertical="top"/>
    </xf>
    <xf numFmtId="0" fontId="37" fillId="0" borderId="13" xfId="0" applyFont="1" applyBorder="1" applyAlignment="1">
      <alignment horizontal="center" vertical="center"/>
    </xf>
    <xf numFmtId="164" fontId="28" fillId="18" borderId="14" xfId="645" applyNumberFormat="1" applyFont="1" applyFill="1" applyBorder="1" applyAlignment="1">
      <alignment horizontal="center" vertical="center"/>
    </xf>
    <xf numFmtId="0" fontId="36" fillId="20" borderId="10" xfId="0" applyFont="1" applyFill="1" applyBorder="1" applyAlignment="1">
      <alignment horizontal="center" vertical="center" wrapText="1"/>
    </xf>
    <xf numFmtId="0" fontId="38" fillId="21" borderId="13" xfId="0" applyFont="1" applyFill="1" applyBorder="1" applyAlignment="1">
      <alignment horizontal="left" vertical="center" wrapText="1"/>
    </xf>
    <xf numFmtId="0" fontId="38" fillId="21" borderId="15" xfId="0" applyFont="1" applyFill="1" applyBorder="1" applyAlignment="1">
      <alignment horizontal="left" vertical="center" wrapText="1"/>
    </xf>
    <xf numFmtId="0" fontId="36" fillId="18" borderId="13" xfId="0" applyFont="1" applyFill="1" applyBorder="1" applyAlignment="1">
      <alignment horizontal="left" vertical="center" wrapText="1"/>
    </xf>
    <xf numFmtId="0" fontId="38" fillId="21" borderId="15" xfId="0" applyFont="1" applyFill="1" applyBorder="1" applyAlignment="1">
      <alignment horizontal="left" vertical="center"/>
    </xf>
    <xf numFmtId="0" fontId="39" fillId="0" borderId="15" xfId="0" applyFont="1" applyBorder="1" applyAlignment="1">
      <alignment horizontal="left"/>
    </xf>
    <xf numFmtId="0" fontId="37" fillId="0" borderId="16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164" fontId="29" fillId="0" borderId="12" xfId="645" applyNumberFormat="1" applyFont="1" applyFill="1" applyBorder="1" applyAlignment="1">
      <alignment horizontal="right" vertical="center"/>
    </xf>
    <xf numFmtId="0" fontId="37" fillId="0" borderId="18" xfId="0" applyFont="1" applyBorder="1" applyAlignment="1">
      <alignment horizontal="center" vertical="center"/>
    </xf>
    <xf numFmtId="0" fontId="39" fillId="0" borderId="15" xfId="0" applyFont="1" applyBorder="1" applyAlignment="1">
      <alignment horizontal="left" wrapText="1"/>
    </xf>
    <xf numFmtId="164" fontId="28" fillId="21" borderId="14" xfId="645" applyNumberFormat="1" applyFont="1" applyFill="1" applyBorder="1" applyAlignment="1">
      <alignment horizontal="center" vertical="center"/>
    </xf>
    <xf numFmtId="6" fontId="39" fillId="0" borderId="15" xfId="0" applyNumberFormat="1" applyFont="1" applyBorder="1" applyAlignment="1">
      <alignment horizontal="left"/>
    </xf>
    <xf numFmtId="164" fontId="29" fillId="0" borderId="12" xfId="645" applyNumberFormat="1" applyFont="1" applyFill="1" applyBorder="1" applyAlignment="1">
      <alignment horizontal="center"/>
    </xf>
    <xf numFmtId="6" fontId="39" fillId="0" borderId="15" xfId="0" applyNumberFormat="1" applyFont="1" applyBorder="1" applyAlignment="1">
      <alignment horizontal="left" wrapText="1"/>
    </xf>
    <xf numFmtId="0" fontId="36" fillId="18" borderId="10" xfId="0" applyFont="1" applyFill="1" applyBorder="1" applyAlignment="1">
      <alignment vertical="center"/>
    </xf>
    <xf numFmtId="0" fontId="36" fillId="21" borderId="10" xfId="0" applyFont="1" applyFill="1" applyBorder="1" applyAlignment="1">
      <alignment horizontal="left" vertical="center"/>
    </xf>
    <xf numFmtId="0" fontId="28" fillId="20" borderId="14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41" fillId="0" borderId="0" xfId="0" applyFont="1" applyAlignment="1">
      <alignment vertical="top"/>
    </xf>
    <xf numFmtId="0" fontId="39" fillId="0" borderId="0" xfId="0" applyFont="1"/>
    <xf numFmtId="6" fontId="29" fillId="0" borderId="15" xfId="0" applyNumberFormat="1" applyFont="1" applyBorder="1" applyAlignment="1">
      <alignment horizontal="left" wrapText="1"/>
    </xf>
    <xf numFmtId="164" fontId="29" fillId="0" borderId="12" xfId="645" applyNumberFormat="1" applyFont="1" applyFill="1" applyBorder="1" applyAlignment="1">
      <alignment horizontal="center" vertical="center"/>
    </xf>
    <xf numFmtId="0" fontId="29" fillId="0" borderId="15" xfId="0" applyFont="1" applyBorder="1" applyAlignment="1">
      <alignment horizontal="left" wrapText="1"/>
    </xf>
    <xf numFmtId="165" fontId="28" fillId="20" borderId="10" xfId="687" applyNumberFormat="1" applyFont="1" applyFill="1" applyBorder="1" applyAlignment="1">
      <alignment horizontal="center" vertical="center" wrapText="1"/>
    </xf>
    <xf numFmtId="165" fontId="28" fillId="20" borderId="14" xfId="687" applyNumberFormat="1" applyFont="1" applyFill="1" applyBorder="1" applyAlignment="1">
      <alignment horizontal="center" vertical="center" wrapText="1"/>
    </xf>
    <xf numFmtId="164" fontId="29" fillId="0" borderId="15" xfId="645" applyNumberFormat="1" applyFont="1" applyFill="1" applyBorder="1" applyAlignment="1">
      <alignment horizontal="center"/>
    </xf>
    <xf numFmtId="164" fontId="29" fillId="0" borderId="15" xfId="645" applyNumberFormat="1" applyFont="1" applyFill="1" applyBorder="1" applyAlignment="1">
      <alignment horizontal="right" vertical="center"/>
    </xf>
    <xf numFmtId="164" fontId="29" fillId="0" borderId="15" xfId="645" applyNumberFormat="1" applyFont="1" applyFill="1" applyBorder="1" applyAlignment="1">
      <alignment horizontal="center" vertical="top"/>
    </xf>
    <xf numFmtId="164" fontId="29" fillId="0" borderId="15" xfId="645" applyNumberFormat="1" applyFont="1" applyFill="1" applyBorder="1" applyAlignment="1">
      <alignment horizontal="center" vertical="center"/>
    </xf>
    <xf numFmtId="164" fontId="28" fillId="18" borderId="10" xfId="645" applyNumberFormat="1" applyFont="1" applyFill="1" applyBorder="1" applyAlignment="1">
      <alignment horizontal="center" vertical="center"/>
    </xf>
    <xf numFmtId="164" fontId="30" fillId="0" borderId="12" xfId="645" applyNumberFormat="1" applyFont="1" applyFill="1" applyBorder="1" applyAlignment="1">
      <alignment horizontal="center"/>
    </xf>
    <xf numFmtId="6" fontId="39" fillId="0" borderId="15" xfId="0" applyNumberFormat="1" applyFont="1" applyBorder="1" applyAlignment="1">
      <alignment vertical="center" wrapText="1"/>
    </xf>
    <xf numFmtId="2" fontId="29" fillId="0" borderId="15" xfId="0" applyNumberFormat="1" applyFont="1" applyBorder="1" applyAlignment="1">
      <alignment horizontal="left" wrapText="1"/>
    </xf>
    <xf numFmtId="3" fontId="39" fillId="0" borderId="0" xfId="0" applyNumberFormat="1" applyFont="1" applyAlignment="1">
      <alignment horizontal="center" vertical="center"/>
    </xf>
    <xf numFmtId="3" fontId="35" fillId="0" borderId="0" xfId="0" applyNumberFormat="1" applyFont="1" applyAlignment="1">
      <alignment horizontal="center" vertical="center"/>
    </xf>
    <xf numFmtId="6" fontId="39" fillId="0" borderId="15" xfId="0" applyNumberFormat="1" applyFont="1" applyBorder="1" applyAlignment="1">
      <alignment horizontal="left" vertical="top"/>
    </xf>
    <xf numFmtId="0" fontId="34" fillId="0" borderId="0" xfId="0" applyFont="1"/>
    <xf numFmtId="164" fontId="30" fillId="21" borderId="15" xfId="645" applyNumberFormat="1" applyFont="1" applyFill="1" applyBorder="1" applyAlignment="1">
      <alignment horizontal="center" vertical="center"/>
    </xf>
    <xf numFmtId="164" fontId="30" fillId="18" borderId="14" xfId="645" applyNumberFormat="1" applyFont="1" applyFill="1" applyBorder="1" applyAlignment="1">
      <alignment horizontal="center" vertical="center"/>
    </xf>
    <xf numFmtId="164" fontId="30" fillId="21" borderId="12" xfId="0" applyNumberFormat="1" applyFont="1" applyFill="1" applyBorder="1" applyAlignment="1">
      <alignment horizontal="left" vertical="center" wrapText="1"/>
    </xf>
    <xf numFmtId="164" fontId="30" fillId="18" borderId="10" xfId="645" applyNumberFormat="1" applyFont="1" applyFill="1" applyBorder="1" applyAlignment="1">
      <alignment horizontal="center" vertical="center"/>
    </xf>
    <xf numFmtId="164" fontId="29" fillId="0" borderId="12" xfId="645" applyNumberFormat="1" applyFont="1" applyFill="1" applyBorder="1" applyAlignment="1">
      <alignment horizontal="right"/>
    </xf>
    <xf numFmtId="0" fontId="35" fillId="0" borderId="0" xfId="0" applyFont="1" applyAlignment="1">
      <alignment horizontal="left" vertical="center"/>
    </xf>
    <xf numFmtId="164" fontId="30" fillId="21" borderId="12" xfId="645" applyNumberFormat="1" applyFont="1" applyFill="1" applyBorder="1" applyAlignment="1">
      <alignment horizontal="center" vertical="center"/>
    </xf>
    <xf numFmtId="166" fontId="41" fillId="0" borderId="0" xfId="0" applyNumberFormat="1" applyFont="1" applyAlignment="1">
      <alignment horizontal="left"/>
    </xf>
    <xf numFmtId="0" fontId="36" fillId="20" borderId="14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  <xf numFmtId="164" fontId="29" fillId="21" borderId="15" xfId="645" applyNumberFormat="1" applyFont="1" applyFill="1" applyBorder="1" applyAlignment="1">
      <alignment horizontal="center" vertical="center"/>
    </xf>
    <xf numFmtId="164" fontId="30" fillId="21" borderId="11" xfId="645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0" fillId="0" borderId="15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6" fontId="29" fillId="0" borderId="19" xfId="0" applyNumberFormat="1" applyFont="1" applyBorder="1" applyAlignment="1">
      <alignment horizontal="left" wrapText="1"/>
    </xf>
    <xf numFmtId="164" fontId="29" fillId="0" borderId="20" xfId="645" applyNumberFormat="1" applyFont="1" applyFill="1" applyBorder="1" applyAlignment="1">
      <alignment horizontal="center"/>
    </xf>
    <xf numFmtId="164" fontId="29" fillId="0" borderId="19" xfId="645" applyNumberFormat="1" applyFont="1" applyFill="1" applyBorder="1" applyAlignment="1">
      <alignment horizontal="center"/>
    </xf>
    <xf numFmtId="164" fontId="29" fillId="0" borderId="20" xfId="645" applyNumberFormat="1" applyFont="1" applyFill="1" applyBorder="1" applyAlignment="1">
      <alignment horizontal="right"/>
    </xf>
    <xf numFmtId="164" fontId="29" fillId="0" borderId="19" xfId="645" applyNumberFormat="1" applyFont="1" applyFill="1" applyBorder="1" applyAlignment="1">
      <alignment horizontal="right"/>
    </xf>
    <xf numFmtId="0" fontId="38" fillId="21" borderId="21" xfId="0" applyFont="1" applyFill="1" applyBorder="1" applyAlignment="1">
      <alignment horizontal="left" vertical="center" wrapText="1"/>
    </xf>
    <xf numFmtId="164" fontId="30" fillId="21" borderId="22" xfId="645" applyNumberFormat="1" applyFont="1" applyFill="1" applyBorder="1" applyAlignment="1">
      <alignment horizontal="center" vertical="center"/>
    </xf>
    <xf numFmtId="164" fontId="30" fillId="21" borderId="21" xfId="645" applyNumberFormat="1" applyFont="1" applyFill="1" applyBorder="1" applyAlignment="1">
      <alignment horizontal="center" vertical="center"/>
    </xf>
    <xf numFmtId="164" fontId="30" fillId="0" borderId="12" xfId="0" applyNumberFormat="1" applyFont="1" applyBorder="1" applyAlignment="1">
      <alignment horizontal="left" vertical="center" wrapText="1"/>
    </xf>
    <xf numFmtId="164" fontId="30" fillId="0" borderId="15" xfId="645" applyNumberFormat="1" applyFont="1" applyFill="1" applyBorder="1" applyAlignment="1">
      <alignment horizontal="center" vertical="center"/>
    </xf>
    <xf numFmtId="164" fontId="30" fillId="0" borderId="12" xfId="645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166" fontId="33" fillId="0" borderId="0" xfId="0" applyNumberFormat="1" applyFont="1" applyAlignment="1">
      <alignment horizontal="left"/>
    </xf>
    <xf numFmtId="0" fontId="41" fillId="0" borderId="0" xfId="0" applyFont="1" applyAlignment="1">
      <alignment horizontal="left"/>
    </xf>
    <xf numFmtId="0" fontId="40" fillId="0" borderId="0" xfId="0" applyFont="1" applyAlignment="1">
      <alignment horizontal="center" vertical="center" wrapText="1"/>
    </xf>
  </cellXfs>
  <cellStyles count="715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34BESZ_1 3" xfId="4" xr:uid="{00000000-0005-0000-0000-000003000000}"/>
    <cellStyle name="_0434BESZ_1 3 2" xfId="5" xr:uid="{00000000-0005-0000-0000-000004000000}"/>
    <cellStyle name="_0434BESZ_1 4" xfId="6" xr:uid="{00000000-0005-0000-0000-000005000000}"/>
    <cellStyle name="_0434BESZ_1 5" xfId="7" xr:uid="{00000000-0005-0000-0000-000006000000}"/>
    <cellStyle name="_0434BESZ_1 5 2" xfId="8" xr:uid="{00000000-0005-0000-0000-000007000000}"/>
    <cellStyle name="_0434BESZ_1_TartalékKötvényLekötésekEgyebek2014" xfId="9" xr:uid="{00000000-0005-0000-0000-000008000000}"/>
    <cellStyle name="_0434BESZ_TartalékKötvényLekötésekEgyebek2014" xfId="10" xr:uid="{00000000-0005-0000-0000-000009000000}"/>
    <cellStyle name="_04FELBEV" xfId="11" xr:uid="{00000000-0005-0000-0000-00000A000000}"/>
    <cellStyle name="_04FELBEV_1" xfId="12" xr:uid="{00000000-0005-0000-0000-00000B000000}"/>
    <cellStyle name="_04FELBEV_1 2" xfId="13" xr:uid="{00000000-0005-0000-0000-00000C000000}"/>
    <cellStyle name="_04FELBEV_1 3" xfId="14" xr:uid="{00000000-0005-0000-0000-00000D000000}"/>
    <cellStyle name="_04FELBEV_1 3 2" xfId="15" xr:uid="{00000000-0005-0000-0000-00000E000000}"/>
    <cellStyle name="_04FELBEV_1 4" xfId="16" xr:uid="{00000000-0005-0000-0000-00000F000000}"/>
    <cellStyle name="_04FELBEV_1 5" xfId="17" xr:uid="{00000000-0005-0000-0000-000010000000}"/>
    <cellStyle name="_04FELBEV_1 5 2" xfId="18" xr:uid="{00000000-0005-0000-0000-000011000000}"/>
    <cellStyle name="_04FELBEV_1_TartalékKötvényLekötésekEgyebek2014" xfId="19" xr:uid="{00000000-0005-0000-0000-000012000000}"/>
    <cellStyle name="_04FELBEV_2" xfId="20" xr:uid="{00000000-0005-0000-0000-000013000000}"/>
    <cellStyle name="_04FELBEV_2_PH KVI 2014 KV 2014 02 20 elfogadott TEST2" xfId="21" xr:uid="{00000000-0005-0000-0000-000014000000}"/>
    <cellStyle name="_04FELBEV_2_TartalékKötvényLekötésekEgyebek2014" xfId="22" xr:uid="{00000000-0005-0000-0000-000015000000}"/>
    <cellStyle name="_04FELBEV_TartalékKötvényLekötésekEgyebek2014" xfId="23" xr:uid="{00000000-0005-0000-0000-000016000000}"/>
    <cellStyle name="_05FELBE" xfId="24" xr:uid="{00000000-0005-0000-0000-000017000000}"/>
    <cellStyle name="_05FELBE_1" xfId="25" xr:uid="{00000000-0005-0000-0000-000018000000}"/>
    <cellStyle name="_05FELBE_1 2" xfId="26" xr:uid="{00000000-0005-0000-0000-000019000000}"/>
    <cellStyle name="_05FELBE_1 3" xfId="27" xr:uid="{00000000-0005-0000-0000-00001A000000}"/>
    <cellStyle name="_05FELBE_1 3 2" xfId="28" xr:uid="{00000000-0005-0000-0000-00001B000000}"/>
    <cellStyle name="_05FELBE_1 4" xfId="29" xr:uid="{00000000-0005-0000-0000-00001C000000}"/>
    <cellStyle name="_05FELBE_1 5" xfId="30" xr:uid="{00000000-0005-0000-0000-00001D000000}"/>
    <cellStyle name="_05FELBE_1 5 2" xfId="31" xr:uid="{00000000-0005-0000-0000-00001E000000}"/>
    <cellStyle name="_05FELBE_1_TartalékKötvényLekötésekEgyebek2014" xfId="32" xr:uid="{00000000-0005-0000-0000-00001F000000}"/>
    <cellStyle name="_05FELBE_PH KVI 2014 KV 2014 02 20 elfogadott TEST2" xfId="33" xr:uid="{00000000-0005-0000-0000-000020000000}"/>
    <cellStyle name="_05FELBE_TartalékKötvényLekötésekEgyebek2014" xfId="34" xr:uid="{00000000-0005-0000-0000-000021000000}"/>
    <cellStyle name="_06FELBE" xfId="35" xr:uid="{00000000-0005-0000-0000-000022000000}"/>
    <cellStyle name="_06FELBE_1" xfId="36" xr:uid="{00000000-0005-0000-0000-000023000000}"/>
    <cellStyle name="_06FELBE_1_TartalékKötvényLekötésekEgyebek2014" xfId="37" xr:uid="{00000000-0005-0000-0000-000024000000}"/>
    <cellStyle name="_06FELBE_TartalékKötvényLekötésekEgyebek2014" xfId="38" xr:uid="{00000000-0005-0000-0000-000025000000}"/>
    <cellStyle name="_06FELBEküld" xfId="39" xr:uid="{00000000-0005-0000-0000-000026000000}"/>
    <cellStyle name="_06FELBEküld_1" xfId="40" xr:uid="{00000000-0005-0000-0000-000027000000}"/>
    <cellStyle name="_06FELBEküld_1_TartalékKötvényLekötésekEgyebek2014" xfId="41" xr:uid="{00000000-0005-0000-0000-000028000000}"/>
    <cellStyle name="_06FELBEküld_PH KVI 2014 KV 2014 02 20 elfogadott TEST2" xfId="42" xr:uid="{00000000-0005-0000-0000-000029000000}"/>
    <cellStyle name="_06FELBEküld_TartalékKötvényLekötésekEgyebek2014" xfId="43" xr:uid="{00000000-0005-0000-0000-00002A000000}"/>
    <cellStyle name="_07háromnegyedBesz" xfId="44" xr:uid="{00000000-0005-0000-0000-00002B000000}"/>
    <cellStyle name="_07háromnegyedBesz 2" xfId="45" xr:uid="{00000000-0005-0000-0000-00002C000000}"/>
    <cellStyle name="_07háromnegyedBesz 3" xfId="46" xr:uid="{00000000-0005-0000-0000-00002D000000}"/>
    <cellStyle name="_07háromnegyedBesz 3 2" xfId="47" xr:uid="{00000000-0005-0000-0000-00002E000000}"/>
    <cellStyle name="_07háromnegyedBesz 4" xfId="48" xr:uid="{00000000-0005-0000-0000-00002F000000}"/>
    <cellStyle name="_07háromnegyedBesz 5" xfId="49" xr:uid="{00000000-0005-0000-0000-000030000000}"/>
    <cellStyle name="_07háromnegyedBesz 5 2" xfId="50" xr:uid="{00000000-0005-0000-0000-000031000000}"/>
    <cellStyle name="_07háromnegyedBesz_1" xfId="51" xr:uid="{00000000-0005-0000-0000-000032000000}"/>
    <cellStyle name="_07háromnegyedBesz_1_TartalékKötvényLekötésekEgyebek2014" xfId="52" xr:uid="{00000000-0005-0000-0000-000033000000}"/>
    <cellStyle name="_07háromnegyedBesz_TartalékKötvényLekötésekEgyebek2014" xfId="53" xr:uid="{00000000-0005-0000-0000-000034000000}"/>
    <cellStyle name="_08FELBE" xfId="54" xr:uid="{00000000-0005-0000-0000-000035000000}"/>
    <cellStyle name="_08FELBE 2" xfId="55" xr:uid="{00000000-0005-0000-0000-000036000000}"/>
    <cellStyle name="_08FELBE 3" xfId="56" xr:uid="{00000000-0005-0000-0000-000037000000}"/>
    <cellStyle name="_08FELBE 3 2" xfId="57" xr:uid="{00000000-0005-0000-0000-000038000000}"/>
    <cellStyle name="_08FELBE 4" xfId="58" xr:uid="{00000000-0005-0000-0000-000039000000}"/>
    <cellStyle name="_08FELBE 5" xfId="59" xr:uid="{00000000-0005-0000-0000-00003A000000}"/>
    <cellStyle name="_08FELBE 5 2" xfId="60" xr:uid="{00000000-0005-0000-0000-00003B000000}"/>
    <cellStyle name="_08FELBE_1" xfId="61" xr:uid="{00000000-0005-0000-0000-00003C000000}"/>
    <cellStyle name="_08FELBE_1_TartalékKötvényLekötésekEgyebek2014" xfId="62" xr:uid="{00000000-0005-0000-0000-00003D000000}"/>
    <cellStyle name="_08FELBE_TartalékKötvényLekötésekEgyebek2014" xfId="63" xr:uid="{00000000-0005-0000-0000-00003E000000}"/>
    <cellStyle name="_09FELBE" xfId="64" xr:uid="{00000000-0005-0000-0000-00003F000000}"/>
    <cellStyle name="_09FELBE_1" xfId="65" xr:uid="{00000000-0005-0000-0000-000040000000}"/>
    <cellStyle name="_09FELBE_1_TartalékKötvényLekötésekEgyebek2014" xfId="66" xr:uid="{00000000-0005-0000-0000-000041000000}"/>
    <cellStyle name="_09FELBE_TartalékKötvényLekötésekEgyebek2014" xfId="67" xr:uid="{00000000-0005-0000-0000-000042000000}"/>
    <cellStyle name="_09FELBEküld" xfId="68" xr:uid="{00000000-0005-0000-0000-000043000000}"/>
    <cellStyle name="_09FELBEküld_1" xfId="69" xr:uid="{00000000-0005-0000-0000-000044000000}"/>
    <cellStyle name="_09FELBEküld_1_TartalékKötvényLekötésekEgyebek2014" xfId="70" xr:uid="{00000000-0005-0000-0000-000045000000}"/>
    <cellStyle name="_09FELBEküld_TartalékKötvényLekötésekEgyebek2014" xfId="71" xr:uid="{00000000-0005-0000-0000-000046000000}"/>
    <cellStyle name="_09FELBEotthoni" xfId="72" xr:uid="{00000000-0005-0000-0000-000047000000}"/>
    <cellStyle name="_09FELBEotthoni_1" xfId="73" xr:uid="{00000000-0005-0000-0000-000048000000}"/>
    <cellStyle name="_09FELBEotthoni_1_TartalékKötvényLekötésekEgyebek2014" xfId="74" xr:uid="{00000000-0005-0000-0000-000049000000}"/>
    <cellStyle name="_09FELBEotthoni_2" xfId="75" xr:uid="{00000000-0005-0000-0000-00004A000000}"/>
    <cellStyle name="_09FELBEotthoni_2_TartalékKötvényLekötésekEgyebek2014" xfId="76" xr:uid="{00000000-0005-0000-0000-00004B000000}"/>
    <cellStyle name="_09FELBEotthoni_TartalékKötvényLekötésekEgyebek2014" xfId="77" xr:uid="{00000000-0005-0000-0000-00004C000000}"/>
    <cellStyle name="_09háromnegyedBESZ" xfId="78" xr:uid="{00000000-0005-0000-0000-00004D000000}"/>
    <cellStyle name="_09háromnegyedBESZ_1" xfId="79" xr:uid="{00000000-0005-0000-0000-00004E000000}"/>
    <cellStyle name="_09háromnegyedBESZ_1_TartalékKötvényLekötésekEgyebek2014" xfId="80" xr:uid="{00000000-0005-0000-0000-00004F000000}"/>
    <cellStyle name="_09háromnegyedBESZ_TartalékKötvényLekötésekEgyebek2014" xfId="81" xr:uid="{00000000-0005-0000-0000-000050000000}"/>
    <cellStyle name="_2006.évi első rendelet-módosítás" xfId="82" xr:uid="{00000000-0005-0000-0000-000051000000}"/>
    <cellStyle name="_2006.évi első rendelet-módosítás_1" xfId="83" xr:uid="{00000000-0005-0000-0000-000052000000}"/>
    <cellStyle name="_2006.évi első rendelet-módosítás_1_TartalékKötvényLekötésekEgyebek2014" xfId="84" xr:uid="{00000000-0005-0000-0000-000053000000}"/>
    <cellStyle name="_2006.évi első rendelet-módosítás_2" xfId="85" xr:uid="{00000000-0005-0000-0000-000054000000}"/>
    <cellStyle name="_2006.évi első rendelet-módosítás_2_TartalékKötvényLekötésekEgyebek2014" xfId="86" xr:uid="{00000000-0005-0000-0000-000055000000}"/>
    <cellStyle name="_2006.évi első rendelet-módosítás_3" xfId="87" xr:uid="{00000000-0005-0000-0000-000056000000}"/>
    <cellStyle name="_2006.évi első rendelet-módosítás_3_TartalékKötvényLekötésekEgyebek2014" xfId="88" xr:uid="{00000000-0005-0000-0000-000057000000}"/>
    <cellStyle name="_2006.évi első rendelet-módosítás_4" xfId="89" xr:uid="{00000000-0005-0000-0000-000058000000}"/>
    <cellStyle name="_2006.évi első rendelet-módosítás_4_TartalékKötvényLekötésekEgyebek2014" xfId="90" xr:uid="{00000000-0005-0000-0000-000059000000}"/>
    <cellStyle name="_2006.évi első rendelet-módosítás_TartalékKötvényLekötésekEgyebek2014" xfId="91" xr:uid="{00000000-0005-0000-0000-00005A000000}"/>
    <cellStyle name="_2006.évi hatodik rendelet-módosítás" xfId="92" xr:uid="{00000000-0005-0000-0000-00005B000000}"/>
    <cellStyle name="_2006.évi hatodik rendelet-módosítás_1" xfId="93" xr:uid="{00000000-0005-0000-0000-00005C000000}"/>
    <cellStyle name="_2006.évi hatodik rendelet-módosítás_1_TartalékKötvényLekötésekEgyebek2014" xfId="94" xr:uid="{00000000-0005-0000-0000-00005D000000}"/>
    <cellStyle name="_2006.évi hatodik rendelet-módosítás_2" xfId="95" xr:uid="{00000000-0005-0000-0000-00005E000000}"/>
    <cellStyle name="_2006.évi hatodik rendelet-módosítás_2_TartalékKötvényLekötésekEgyebek2014" xfId="96" xr:uid="{00000000-0005-0000-0000-00005F000000}"/>
    <cellStyle name="_2006.évi hatodik rendelet-módosítás_3" xfId="97" xr:uid="{00000000-0005-0000-0000-000060000000}"/>
    <cellStyle name="_2006.évi hatodik rendelet-módosítás_3_TartalékKötvényLekötésekEgyebek2014" xfId="98" xr:uid="{00000000-0005-0000-0000-000061000000}"/>
    <cellStyle name="_2006.évi hatodik rendelet-módosítás_4" xfId="99" xr:uid="{00000000-0005-0000-0000-000062000000}"/>
    <cellStyle name="_2006.évi hatodik rendelet-módosítás_4_TartalékKötvényLekötésekEgyebek2014" xfId="100" xr:uid="{00000000-0005-0000-0000-000063000000}"/>
    <cellStyle name="_2006.évi hatodik rendelet-módosítás_TartalékKötvényLekötésekEgyebek2014" xfId="101" xr:uid="{00000000-0005-0000-0000-000064000000}"/>
    <cellStyle name="_2006.évi második rendelet-módosítás" xfId="102" xr:uid="{00000000-0005-0000-0000-000065000000}"/>
    <cellStyle name="_2006.évi második rendelet-módosítás_1" xfId="103" xr:uid="{00000000-0005-0000-0000-000066000000}"/>
    <cellStyle name="_2006.évi második rendelet-módosítás_1_TartalékKötvényLekötésekEgyebek2014" xfId="104" xr:uid="{00000000-0005-0000-0000-000067000000}"/>
    <cellStyle name="_2006.évi második rendelet-módosítás_2" xfId="105" xr:uid="{00000000-0005-0000-0000-000068000000}"/>
    <cellStyle name="_2006.évi második rendelet-módosítás_2_TartalékKötvényLekötésekEgyebek2014" xfId="106" xr:uid="{00000000-0005-0000-0000-000069000000}"/>
    <cellStyle name="_2006.évi második rendelet-módosítás_3" xfId="107" xr:uid="{00000000-0005-0000-0000-00006A000000}"/>
    <cellStyle name="_2006.évi második rendelet-módosítás_3_TartalékKötvényLekötésekEgyebek2014" xfId="108" xr:uid="{00000000-0005-0000-0000-00006B000000}"/>
    <cellStyle name="_2006.évi második rendelet-módosítás_TartalékKötvényLekötésekEgyebek2014" xfId="109" xr:uid="{00000000-0005-0000-0000-00006C000000}"/>
    <cellStyle name="_2006.évi ötödik rendelet-módosítás" xfId="110" xr:uid="{00000000-0005-0000-0000-00006D000000}"/>
    <cellStyle name="_2006.évi ötödik rendelet-módosítás_1" xfId="111" xr:uid="{00000000-0005-0000-0000-00006E000000}"/>
    <cellStyle name="_2006.évi ötödik rendelet-módosítás_1_TartalékKötvényLekötésekEgyebek2014" xfId="112" xr:uid="{00000000-0005-0000-0000-00006F000000}"/>
    <cellStyle name="_2006.évi ötödik rendelet-módosítás_2" xfId="113" xr:uid="{00000000-0005-0000-0000-000070000000}"/>
    <cellStyle name="_2006.évi ötödik rendelet-módosítás_2_TartalékKötvényLekötésekEgyebek2014" xfId="114" xr:uid="{00000000-0005-0000-0000-000071000000}"/>
    <cellStyle name="_2006.évi ötödik rendelet-módosítás_3" xfId="115" xr:uid="{00000000-0005-0000-0000-000072000000}"/>
    <cellStyle name="_2006.évi ötödik rendelet-módosítás_3_TartalékKötvényLekötésekEgyebek2014" xfId="116" xr:uid="{00000000-0005-0000-0000-000073000000}"/>
    <cellStyle name="_2006.évi ötödik rendelet-módosítás_TartalékKötvényLekötésekEgyebek2014" xfId="117" xr:uid="{00000000-0005-0000-0000-000074000000}"/>
    <cellStyle name="_2006KVI0307" xfId="118" xr:uid="{00000000-0005-0000-0000-000075000000}"/>
    <cellStyle name="_2006KVI0307_PH KVI 2014 KV 2014 02 20 elfogadott TEST2" xfId="119" xr:uid="{00000000-0005-0000-0000-000076000000}"/>
    <cellStyle name="_2006KVI0307_TartalékKötvényLekötésekEgyebek2014" xfId="120" xr:uid="{00000000-0005-0000-0000-000077000000}"/>
    <cellStyle name="_2006KVI0307alapokÚJ" xfId="121" xr:uid="{00000000-0005-0000-0000-000078000000}"/>
    <cellStyle name="_2006KVI0307alapokÚJ 2" xfId="122" xr:uid="{00000000-0005-0000-0000-000079000000}"/>
    <cellStyle name="_2006KVI0307alapokÚJ_ÖNK FORRÁS JELENLEGI 2013 02 11" xfId="123" xr:uid="{00000000-0005-0000-0000-00007A000000}"/>
    <cellStyle name="_2006KVI0307alapokÚJ_ÖNK FORRÁS JELENLEGI 2013 02 11_PH KVI 2014 KV 2014 02 20 elfogadott TEST2" xfId="124" xr:uid="{00000000-0005-0000-0000-00007B000000}"/>
    <cellStyle name="_2006KVI0307alapokÚJ_TartalékKötvényLekötésekEgyebek2014" xfId="125" xr:uid="{00000000-0005-0000-0000-00007C000000}"/>
    <cellStyle name="_2007.évi második rendelet-módosítás" xfId="126" xr:uid="{00000000-0005-0000-0000-00007D000000}"/>
    <cellStyle name="_2007.évi második rendelet-módosítás_1" xfId="127" xr:uid="{00000000-0005-0000-0000-00007E000000}"/>
    <cellStyle name="_2007.évi második rendelet-módosítás_1_TartalékKötvényLekötésekEgyebek2014" xfId="128" xr:uid="{00000000-0005-0000-0000-00007F000000}"/>
    <cellStyle name="_2007.évi második rendelet-módosítás_2" xfId="129" xr:uid="{00000000-0005-0000-0000-000080000000}"/>
    <cellStyle name="_2007.évi második rendelet-módosítás_2_TartalékKötvényLekötésekEgyebek2014" xfId="130" xr:uid="{00000000-0005-0000-0000-000081000000}"/>
    <cellStyle name="_2007.évi második rendelet-módosítás_3" xfId="131" xr:uid="{00000000-0005-0000-0000-000082000000}"/>
    <cellStyle name="_2007.évi második rendelet-módosítás_3_TartalékKötvényLekötésekEgyebek2014" xfId="132" xr:uid="{00000000-0005-0000-0000-000083000000}"/>
    <cellStyle name="_2007.évi második rendelet-módosítás_TartalékKötvényLekötésekEgyebek2014" xfId="133" xr:uid="{00000000-0005-0000-0000-000084000000}"/>
    <cellStyle name="_2007.évi negyedik rendelet-módosítás" xfId="134" xr:uid="{00000000-0005-0000-0000-000085000000}"/>
    <cellStyle name="_2007.évi negyedik rendelet-módosítás_1" xfId="135" xr:uid="{00000000-0005-0000-0000-000086000000}"/>
    <cellStyle name="_2007.évi negyedik rendelet-módosítás_1_TartalékKötvényLekötésekEgyebek2014" xfId="136" xr:uid="{00000000-0005-0000-0000-000087000000}"/>
    <cellStyle name="_2007.évi negyedik rendelet-módosítás_2" xfId="137" xr:uid="{00000000-0005-0000-0000-000088000000}"/>
    <cellStyle name="_2007.évi negyedik rendelet-módosítás_2_TartalékKötvényLekötésekEgyebek2014" xfId="138" xr:uid="{00000000-0005-0000-0000-000089000000}"/>
    <cellStyle name="_2007.évi negyedik rendelet-módosítás_3" xfId="139" xr:uid="{00000000-0005-0000-0000-00008A000000}"/>
    <cellStyle name="_2007.évi negyedik rendelet-módosítás_3_TartalékKötvényLekötésekEgyebek2014" xfId="140" xr:uid="{00000000-0005-0000-0000-00008B000000}"/>
    <cellStyle name="_2007.évi negyedik rendelet-módosítás_TartalékKötvényLekötésekEgyebek2014" xfId="141" xr:uid="{00000000-0005-0000-0000-00008C000000}"/>
    <cellStyle name="_2007.évi ötödik rendelet-módosítás" xfId="142" xr:uid="{00000000-0005-0000-0000-00008D000000}"/>
    <cellStyle name="_2007.évi ötödik rendelet-módosítás_1" xfId="143" xr:uid="{00000000-0005-0000-0000-00008E000000}"/>
    <cellStyle name="_2007.évi ötödik rendelet-módosítás_1_TartalékKötvényLekötésekEgyebek2014" xfId="144" xr:uid="{00000000-0005-0000-0000-00008F000000}"/>
    <cellStyle name="_2007.évi ötödik rendelet-módosítás_2" xfId="145" xr:uid="{00000000-0005-0000-0000-000090000000}"/>
    <cellStyle name="_2007.évi ötödik rendelet-módosítás_2_TartalékKötvényLekötésekEgyebek2014" xfId="146" xr:uid="{00000000-0005-0000-0000-000091000000}"/>
    <cellStyle name="_2007.évi ötödik rendelet-módosítás_3" xfId="147" xr:uid="{00000000-0005-0000-0000-000092000000}"/>
    <cellStyle name="_2007.évi ötödik rendelet-módosítás_3_TartalékKötvényLekötésekEgyebek2014" xfId="148" xr:uid="{00000000-0005-0000-0000-000093000000}"/>
    <cellStyle name="_2007.évi ötödik rendelet-módosítás_TartalékKötvényLekötésekEgyebek2014" xfId="149" xr:uid="{00000000-0005-0000-0000-000094000000}"/>
    <cellStyle name="_2007KVI2" xfId="150" xr:uid="{00000000-0005-0000-0000-000095000000}"/>
    <cellStyle name="_2007KVI2_TartalékKötvényLekötésekEgyebek2014" xfId="151" xr:uid="{00000000-0005-0000-0000-000096000000}"/>
    <cellStyle name="_2007KVIvégleges20070306alapok" xfId="152" xr:uid="{00000000-0005-0000-0000-000097000000}"/>
    <cellStyle name="_2007KVIvégleges20070306alapok_ÖNK FORRÁS JELENLEGI 2013 02 11" xfId="153" xr:uid="{00000000-0005-0000-0000-000098000000}"/>
    <cellStyle name="_2007KVIvégleges20070306alapok_ÖNK FORRÁS JELENLEGI 2013 02 11_PH KVI 2014 KV 2014 02 20 elfogadott TEST2" xfId="154" xr:uid="{00000000-0005-0000-0000-000099000000}"/>
    <cellStyle name="_2007KVIvégleges20070306alapok_TartalékKötvényLekötésekEgyebek2014" xfId="155" xr:uid="{00000000-0005-0000-0000-00009A000000}"/>
    <cellStyle name="_2008.évi első rendelet-módosítás" xfId="156" xr:uid="{00000000-0005-0000-0000-00009B000000}"/>
    <cellStyle name="_2008.évi első rendelet-módosítás_1" xfId="157" xr:uid="{00000000-0005-0000-0000-00009C000000}"/>
    <cellStyle name="_2008.évi első rendelet-módosítás_1_TartalékKötvényLekötésekEgyebek2014" xfId="158" xr:uid="{00000000-0005-0000-0000-00009D000000}"/>
    <cellStyle name="_2008.évi első rendelet-módosítás_2" xfId="159" xr:uid="{00000000-0005-0000-0000-00009E000000}"/>
    <cellStyle name="_2008.évi első rendelet-módosítás_2_TartalékKötvényLekötésekEgyebek2014" xfId="160" xr:uid="{00000000-0005-0000-0000-00009F000000}"/>
    <cellStyle name="_2008.évi első rendelet-módosítás_3" xfId="161" xr:uid="{00000000-0005-0000-0000-0000A0000000}"/>
    <cellStyle name="_2008.évi első rendelet-módosítás_3_TartalékKötvényLekötésekEgyebek2014" xfId="162" xr:uid="{00000000-0005-0000-0000-0000A1000000}"/>
    <cellStyle name="_2008.évi első rendelet-módosítás_TartalékKötvényLekötésekEgyebek2014" xfId="163" xr:uid="{00000000-0005-0000-0000-0000A2000000}"/>
    <cellStyle name="_2008.évi első rendelet-módosításküld" xfId="164" xr:uid="{00000000-0005-0000-0000-0000A3000000}"/>
    <cellStyle name="_2008.évi első rendelet-módosításküld_1" xfId="165" xr:uid="{00000000-0005-0000-0000-0000A4000000}"/>
    <cellStyle name="_2008.évi első rendelet-módosításküld_1_TartalékKötvényLekötésekEgyebek2014" xfId="166" xr:uid="{00000000-0005-0000-0000-0000A5000000}"/>
    <cellStyle name="_2008.évi első rendelet-módosításküld_2" xfId="167" xr:uid="{00000000-0005-0000-0000-0000A6000000}"/>
    <cellStyle name="_2008.évi első rendelet-módosításküld_2_TartalékKötvényLekötésekEgyebek2014" xfId="168" xr:uid="{00000000-0005-0000-0000-0000A7000000}"/>
    <cellStyle name="_2008.évi első rendelet-módosításküld_3" xfId="169" xr:uid="{00000000-0005-0000-0000-0000A8000000}"/>
    <cellStyle name="_2008.évi első rendelet-módosításküld_3_TartalékKötvényLekötésekEgyebek2014" xfId="170" xr:uid="{00000000-0005-0000-0000-0000A9000000}"/>
    <cellStyle name="_2008.évi első rendelet-módosításküld_TartalékKötvényLekötésekEgyebek2014" xfId="171" xr:uid="{00000000-0005-0000-0000-0000AA000000}"/>
    <cellStyle name="_2008.évi harmadik rendelet-módosítás intézményi" xfId="172" xr:uid="{00000000-0005-0000-0000-0000AB000000}"/>
    <cellStyle name="_2008.évi harmadik rendelet-módosítás intézményi_1" xfId="173" xr:uid="{00000000-0005-0000-0000-0000AC000000}"/>
    <cellStyle name="_2008.évi harmadik rendelet-módosítás intézményi_1_TartalékKötvényLekötésekEgyebek2014" xfId="174" xr:uid="{00000000-0005-0000-0000-0000AD000000}"/>
    <cellStyle name="_2008.évi harmadik rendelet-módosítás intézményi_2" xfId="175" xr:uid="{00000000-0005-0000-0000-0000AE000000}"/>
    <cellStyle name="_2008.évi harmadik rendelet-módosítás intézményi_2_TartalékKötvényLekötésekEgyebek2014" xfId="176" xr:uid="{00000000-0005-0000-0000-0000AF000000}"/>
    <cellStyle name="_2008.évi harmadik rendelet-módosítás intézményi_3" xfId="177" xr:uid="{00000000-0005-0000-0000-0000B0000000}"/>
    <cellStyle name="_2008.évi harmadik rendelet-módosítás intézményi_3_TartalékKötvényLekötésekEgyebek2014" xfId="178" xr:uid="{00000000-0005-0000-0000-0000B1000000}"/>
    <cellStyle name="_2008.évi harmadik rendelet-módosítás intézményi_4" xfId="179" xr:uid="{00000000-0005-0000-0000-0000B2000000}"/>
    <cellStyle name="_2008.évi harmadik rendelet-módosítás intézményi_4_TartalékKötvényLekötésekEgyebek2014" xfId="180" xr:uid="{00000000-0005-0000-0000-0000B3000000}"/>
    <cellStyle name="_2008.évi harmadik rendelet-módosítás intézményi_TartalékKötvényLekötésekEgyebek2014" xfId="181" xr:uid="{00000000-0005-0000-0000-0000B4000000}"/>
    <cellStyle name="_2008.évi második rendelet-módosítás" xfId="182" xr:uid="{00000000-0005-0000-0000-0000B5000000}"/>
    <cellStyle name="_2008.évi második rendelet-módosítás_1" xfId="183" xr:uid="{00000000-0005-0000-0000-0000B6000000}"/>
    <cellStyle name="_2008.évi második rendelet-módosítás_1_2008beszküldvégleges" xfId="184" xr:uid="{00000000-0005-0000-0000-0000B7000000}"/>
    <cellStyle name="_2008.évi második rendelet-módosítás_1_2008beszküldvégleges_TartalékKötvényLekötésekEgyebek2014" xfId="185" xr:uid="{00000000-0005-0000-0000-0000B8000000}"/>
    <cellStyle name="_2008.évi második rendelet-módosítás_1_2009besz" xfId="186" xr:uid="{00000000-0005-0000-0000-0000B9000000}"/>
    <cellStyle name="_2008.évi második rendelet-módosítás_1_2009besz_TartalékKötvényLekötésekEgyebek2014" xfId="187" xr:uid="{00000000-0005-0000-0000-0000BA000000}"/>
    <cellStyle name="_2008.évi második rendelet-módosítás_1_2010besz" xfId="188" xr:uid="{00000000-0005-0000-0000-0000BB000000}"/>
    <cellStyle name="_2008.évi második rendelet-módosítás_1_2010besz_TartalékKötvényLekötésekEgyebek2014" xfId="189" xr:uid="{00000000-0005-0000-0000-0000BC000000}"/>
    <cellStyle name="_2008.évi második rendelet-módosítás_1_2010FELBEküld" xfId="190" xr:uid="{00000000-0005-0000-0000-0000BD000000}"/>
    <cellStyle name="_2008.évi második rendelet-módosítás_1_2010FELBEküld_TartalékKötvényLekötésekEgyebek2014" xfId="191" xr:uid="{00000000-0005-0000-0000-0000BE000000}"/>
    <cellStyle name="_2008.évi második rendelet-módosítás_1_2011. évi második rendelet-módosítás" xfId="192" xr:uid="{00000000-0005-0000-0000-0000BF000000}"/>
    <cellStyle name="_2008.évi második rendelet-módosítás_1_2011. évi második rendelet-módosítás_TartalékKötvényLekötésekEgyebek2014" xfId="193" xr:uid="{00000000-0005-0000-0000-0000C0000000}"/>
    <cellStyle name="_2008.évi második rendelet-módosítás_1_2011besz" xfId="194" xr:uid="{00000000-0005-0000-0000-0000C1000000}"/>
    <cellStyle name="_2008.évi második rendelet-módosítás_1_2011besz_TartalékKötvényLekötésekEgyebek2014" xfId="195" xr:uid="{00000000-0005-0000-0000-0000C2000000}"/>
    <cellStyle name="_2008.évi második rendelet-módosítás_1_2012KVI változat 20120223" xfId="196" xr:uid="{00000000-0005-0000-0000-0000C3000000}"/>
    <cellStyle name="_2008.évi második rendelet-módosítás_1_2012KVI változat 20120223_TartalékKötvényLekötésekEgyebek2014" xfId="197" xr:uid="{00000000-0005-0000-0000-0000C4000000}"/>
    <cellStyle name="_2008.évi második rendelet-módosítás_1_2012KVI változat 3" xfId="198" xr:uid="{00000000-0005-0000-0000-0000C5000000}"/>
    <cellStyle name="_2008.évi második rendelet-módosítás_1_2012KVI változat 3_TartalékKötvényLekötésekEgyebek2014" xfId="199" xr:uid="{00000000-0005-0000-0000-0000C6000000}"/>
    <cellStyle name="_2008.évi második rendelet-módosítás_1_8. melléklet tartalékok" xfId="200" xr:uid="{00000000-0005-0000-0000-0000C7000000}"/>
    <cellStyle name="_2008.évi második rendelet-módosítás_1_8. melléklet tartalékok_TartalékKötvényLekötésekEgyebek2014" xfId="201" xr:uid="{00000000-0005-0000-0000-0000C8000000}"/>
    <cellStyle name="_2008.évi második rendelet-módosítás_1_adósságszolgálat 2013 05 06" xfId="202" xr:uid="{00000000-0005-0000-0000-0000C9000000}"/>
    <cellStyle name="_2008.évi második rendelet-módosítás_1_adósságszolgálat 2013 05 06_TartalékKötvényLekötésekEgyebek2014" xfId="203" xr:uid="{00000000-0005-0000-0000-0000CA000000}"/>
    <cellStyle name="_2008.évi második rendelet-módosítás_1_adósságszolgálat alakulása" xfId="204" xr:uid="{00000000-0005-0000-0000-0000CB000000}"/>
    <cellStyle name="_2008.évi második rendelet-módosítás_1_adósságszolgálatlegújabb 2013 01 09" xfId="205" xr:uid="{00000000-0005-0000-0000-0000CC000000}"/>
    <cellStyle name="_2008.évi második rendelet-módosítás_1_adósságszolgálatlegújabb 2013 01 09_TartalékKötvényLekötésekEgyebek2014" xfId="206" xr:uid="{00000000-0005-0000-0000-0000CD000000}"/>
    <cellStyle name="_2008.évi második rendelet-módosítás_1_futamidős törlesztés alakulása" xfId="207" xr:uid="{00000000-0005-0000-0000-0000CE000000}"/>
    <cellStyle name="_2008.évi második rendelet-módosítás_1_futamidős törlesztés alakulása_TartalékKötvényLekötésekEgyebek2014" xfId="208" xr:uid="{00000000-0005-0000-0000-0000CF000000}"/>
    <cellStyle name="_2008.évi második rendelet-módosítás_1_kötvénylekötés és kamatbevétel" xfId="209" xr:uid="{00000000-0005-0000-0000-0000D0000000}"/>
    <cellStyle name="_2008.évi második rendelet-módosítás_1_kötvénylekötés és kamatbevétel_TartalékKötvényLekötésekEgyebek2014" xfId="210" xr:uid="{00000000-0005-0000-0000-0000D1000000}"/>
    <cellStyle name="_2008.évi második rendelet-módosítás_1_TaralékKötvényLekötésEgyebek2011" xfId="211" xr:uid="{00000000-0005-0000-0000-0000D2000000}"/>
    <cellStyle name="_2008.évi második rendelet-módosítás_1_TaralékKötvényLekötésEgyebek2011_TartalékKötvényLekötésekEgyebek2014" xfId="212" xr:uid="{00000000-0005-0000-0000-0000D3000000}"/>
    <cellStyle name="_2008.évi második rendelet-módosítás_1_TartalékKötvényLekötésEgyebek2011" xfId="213" xr:uid="{00000000-0005-0000-0000-0000D4000000}"/>
    <cellStyle name="_2008.évi második rendelet-módosítás_1_TartalékKötvényLekötésEgyebek2011_TartalékKötvényLekötésekEgyebek2014" xfId="214" xr:uid="{00000000-0005-0000-0000-0000D5000000}"/>
    <cellStyle name="_2008.évi második rendelet-módosítás_1_TartalékKötvényLekötésekEgyebek2011" xfId="215" xr:uid="{00000000-0005-0000-0000-0000D6000000}"/>
    <cellStyle name="_2008.évi második rendelet-módosítás_1_TartalékKötvényLekötésekEgyebek2011_TartalékKötvényLekötésekEgyebek2014" xfId="216" xr:uid="{00000000-0005-0000-0000-0000D7000000}"/>
    <cellStyle name="_2008.évi második rendelet-módosítás_1_TartalékKötvényLekötésekEgyebek2012" xfId="217" xr:uid="{00000000-0005-0000-0000-0000D8000000}"/>
    <cellStyle name="_2008.évi második rendelet-módosítás_1_TartalékKötvényLekötésekEgyebek2012_TartalékKötvényLekötésekEgyebek2014" xfId="218" xr:uid="{00000000-0005-0000-0000-0000D9000000}"/>
    <cellStyle name="_2008.évi második rendelet-módosítás_1_TartalékKötvényLekötésekEgyebek2013 év végi rendezés" xfId="219" xr:uid="{00000000-0005-0000-0000-0000DA000000}"/>
    <cellStyle name="_2008.évi második rendelet-módosítás_1_TartalékKötvényLekötésekEgyebek2014" xfId="220" xr:uid="{00000000-0005-0000-0000-0000DB000000}"/>
    <cellStyle name="_2008.évi második rendelet-módosítás_2" xfId="221" xr:uid="{00000000-0005-0000-0000-0000DC000000}"/>
    <cellStyle name="_2008.évi második rendelet-módosítás_2_2008beszküldvégleges" xfId="222" xr:uid="{00000000-0005-0000-0000-0000DD000000}"/>
    <cellStyle name="_2008.évi második rendelet-módosítás_2_2008beszküldvégleges_TartalékKötvényLekötésekEgyebek2014" xfId="223" xr:uid="{00000000-0005-0000-0000-0000DE000000}"/>
    <cellStyle name="_2008.évi második rendelet-módosítás_2_2009besz" xfId="224" xr:uid="{00000000-0005-0000-0000-0000DF000000}"/>
    <cellStyle name="_2008.évi második rendelet-módosítás_2_2009besz_TartalékKötvényLekötésekEgyebek2014" xfId="225" xr:uid="{00000000-0005-0000-0000-0000E0000000}"/>
    <cellStyle name="_2008.évi második rendelet-módosítás_2_2010besz" xfId="226" xr:uid="{00000000-0005-0000-0000-0000E1000000}"/>
    <cellStyle name="_2008.évi második rendelet-módosítás_2_2010besz_TartalékKötvényLekötésekEgyebek2014" xfId="227" xr:uid="{00000000-0005-0000-0000-0000E2000000}"/>
    <cellStyle name="_2008.évi második rendelet-módosítás_2_2010FELBEküld" xfId="228" xr:uid="{00000000-0005-0000-0000-0000E3000000}"/>
    <cellStyle name="_2008.évi második rendelet-módosítás_2_2010FELBEküld_TartalékKötvényLekötésekEgyebek2014" xfId="229" xr:uid="{00000000-0005-0000-0000-0000E4000000}"/>
    <cellStyle name="_2008.évi második rendelet-módosítás_2_2011. évi második rendelet-módosítás" xfId="230" xr:uid="{00000000-0005-0000-0000-0000E5000000}"/>
    <cellStyle name="_2008.évi második rendelet-módosítás_2_2011. évi második rendelet-módosítás_TartalékKötvényLekötésekEgyebek2014" xfId="231" xr:uid="{00000000-0005-0000-0000-0000E6000000}"/>
    <cellStyle name="_2008.évi második rendelet-módosítás_2_2011besz" xfId="232" xr:uid="{00000000-0005-0000-0000-0000E7000000}"/>
    <cellStyle name="_2008.évi második rendelet-módosítás_2_2011besz_TartalékKötvényLekötésekEgyebek2014" xfId="233" xr:uid="{00000000-0005-0000-0000-0000E8000000}"/>
    <cellStyle name="_2008.évi második rendelet-módosítás_2_2012KVI változat 20120223" xfId="234" xr:uid="{00000000-0005-0000-0000-0000E9000000}"/>
    <cellStyle name="_2008.évi második rendelet-módosítás_2_2012KVI változat 20120223_TartalékKötvényLekötésekEgyebek2014" xfId="235" xr:uid="{00000000-0005-0000-0000-0000EA000000}"/>
    <cellStyle name="_2008.évi második rendelet-módosítás_2_2012KVI változat 3" xfId="236" xr:uid="{00000000-0005-0000-0000-0000EB000000}"/>
    <cellStyle name="_2008.évi második rendelet-módosítás_2_2012KVI változat 3_TartalékKötvényLekötésekEgyebek2014" xfId="237" xr:uid="{00000000-0005-0000-0000-0000EC000000}"/>
    <cellStyle name="_2008.évi második rendelet-módosítás_2_8. melléklet tartalékok" xfId="238" xr:uid="{00000000-0005-0000-0000-0000ED000000}"/>
    <cellStyle name="_2008.évi második rendelet-módosítás_2_8. melléklet tartalékok_TartalékKötvényLekötésekEgyebek2014" xfId="239" xr:uid="{00000000-0005-0000-0000-0000EE000000}"/>
    <cellStyle name="_2008.évi második rendelet-módosítás_2_adósságszolgálat 2013 05 06" xfId="240" xr:uid="{00000000-0005-0000-0000-0000EF000000}"/>
    <cellStyle name="_2008.évi második rendelet-módosítás_2_adósságszolgálat 2013 05 06_TartalékKötvényLekötésekEgyebek2014" xfId="241" xr:uid="{00000000-0005-0000-0000-0000F0000000}"/>
    <cellStyle name="_2008.évi második rendelet-módosítás_2_adósságszolgálat alakulása" xfId="242" xr:uid="{00000000-0005-0000-0000-0000F1000000}"/>
    <cellStyle name="_2008.évi második rendelet-módosítás_2_adósságszolgálatlegújabb 2013 01 09" xfId="243" xr:uid="{00000000-0005-0000-0000-0000F2000000}"/>
    <cellStyle name="_2008.évi második rendelet-módosítás_2_adósságszolgálatlegújabb 2013 01 09_TartalékKötvényLekötésekEgyebek2014" xfId="244" xr:uid="{00000000-0005-0000-0000-0000F3000000}"/>
    <cellStyle name="_2008.évi második rendelet-módosítás_2_futamidős törlesztés alakulása" xfId="245" xr:uid="{00000000-0005-0000-0000-0000F4000000}"/>
    <cellStyle name="_2008.évi második rendelet-módosítás_2_futamidős törlesztés alakulása_TartalékKötvényLekötésekEgyebek2014" xfId="246" xr:uid="{00000000-0005-0000-0000-0000F5000000}"/>
    <cellStyle name="_2008.évi második rendelet-módosítás_2_kötvénylekötés és kamatbevétel" xfId="247" xr:uid="{00000000-0005-0000-0000-0000F6000000}"/>
    <cellStyle name="_2008.évi második rendelet-módosítás_2_kötvénylekötés és kamatbevétel_TartalékKötvényLekötésekEgyebek2014" xfId="248" xr:uid="{00000000-0005-0000-0000-0000F7000000}"/>
    <cellStyle name="_2008.évi második rendelet-módosítás_2_TaralékKötvényLekötésEgyebek2011" xfId="249" xr:uid="{00000000-0005-0000-0000-0000F8000000}"/>
    <cellStyle name="_2008.évi második rendelet-módosítás_2_TaralékKötvényLekötésEgyebek2011_TartalékKötvényLekötésekEgyebek2014" xfId="250" xr:uid="{00000000-0005-0000-0000-0000F9000000}"/>
    <cellStyle name="_2008.évi második rendelet-módosítás_2_TartalékKötvényLekötésEgyebek2011" xfId="251" xr:uid="{00000000-0005-0000-0000-0000FA000000}"/>
    <cellStyle name="_2008.évi második rendelet-módosítás_2_TartalékKötvényLekötésEgyebek2011_TartalékKötvényLekötésekEgyebek2014" xfId="252" xr:uid="{00000000-0005-0000-0000-0000FB000000}"/>
    <cellStyle name="_2008.évi második rendelet-módosítás_2_TartalékKötvényLekötésekEgyebek2011" xfId="253" xr:uid="{00000000-0005-0000-0000-0000FC000000}"/>
    <cellStyle name="_2008.évi második rendelet-módosítás_2_TartalékKötvényLekötésekEgyebek2011_TartalékKötvényLekötésekEgyebek2014" xfId="254" xr:uid="{00000000-0005-0000-0000-0000FD000000}"/>
    <cellStyle name="_2008.évi második rendelet-módosítás_2_TartalékKötvényLekötésekEgyebek2012" xfId="255" xr:uid="{00000000-0005-0000-0000-0000FE000000}"/>
    <cellStyle name="_2008.évi második rendelet-módosítás_2_TartalékKötvényLekötésekEgyebek2012_TartalékKötvényLekötésekEgyebek2014" xfId="256" xr:uid="{00000000-0005-0000-0000-0000FF000000}"/>
    <cellStyle name="_2008.évi második rendelet-módosítás_2_TartalékKötvényLekötésekEgyebek2013 év végi rendezés" xfId="257" xr:uid="{00000000-0005-0000-0000-000000010000}"/>
    <cellStyle name="_2008.évi második rendelet-módosítás_2_TartalékKötvényLekötésekEgyebek2014" xfId="258" xr:uid="{00000000-0005-0000-0000-000001010000}"/>
    <cellStyle name="_2008.évi második rendelet-módosítás_2008beszküldvégleges" xfId="259" xr:uid="{00000000-0005-0000-0000-000002010000}"/>
    <cellStyle name="_2008.évi második rendelet-módosítás_2008beszküldvégleges_TartalékKötvényLekötésekEgyebek2014" xfId="260" xr:uid="{00000000-0005-0000-0000-000003010000}"/>
    <cellStyle name="_2008.évi második rendelet-módosítás_2009besz" xfId="261" xr:uid="{00000000-0005-0000-0000-000004010000}"/>
    <cellStyle name="_2008.évi második rendelet-módosítás_2009besz_TartalékKötvényLekötésekEgyebek2014" xfId="262" xr:uid="{00000000-0005-0000-0000-000005010000}"/>
    <cellStyle name="_2008.évi második rendelet-módosítás_2010besz" xfId="263" xr:uid="{00000000-0005-0000-0000-000006010000}"/>
    <cellStyle name="_2008.évi második rendelet-módosítás_2010besz_TartalékKötvényLekötésekEgyebek2014" xfId="264" xr:uid="{00000000-0005-0000-0000-000007010000}"/>
    <cellStyle name="_2008.évi második rendelet-módosítás_2010FELBEküld" xfId="265" xr:uid="{00000000-0005-0000-0000-000008010000}"/>
    <cellStyle name="_2008.évi második rendelet-módosítás_2010FELBEküld_TartalékKötvényLekötésekEgyebek2014" xfId="266" xr:uid="{00000000-0005-0000-0000-000009010000}"/>
    <cellStyle name="_2008.évi második rendelet-módosítás_2011. évi második rendelet-módosítás" xfId="267" xr:uid="{00000000-0005-0000-0000-00000A010000}"/>
    <cellStyle name="_2008.évi második rendelet-módosítás_2011. évi második rendelet-módosítás_TartalékKötvényLekötésekEgyebek2014" xfId="268" xr:uid="{00000000-0005-0000-0000-00000B010000}"/>
    <cellStyle name="_2008.évi második rendelet-módosítás_2011besz" xfId="269" xr:uid="{00000000-0005-0000-0000-00000C010000}"/>
    <cellStyle name="_2008.évi második rendelet-módosítás_2011besz_TartalékKötvényLekötésekEgyebek2014" xfId="270" xr:uid="{00000000-0005-0000-0000-00000D010000}"/>
    <cellStyle name="_2008.évi második rendelet-módosítás_2012KVI változat 20120223" xfId="271" xr:uid="{00000000-0005-0000-0000-00000E010000}"/>
    <cellStyle name="_2008.évi második rendelet-módosítás_2012KVI változat 20120223_TartalékKötvényLekötésekEgyebek2014" xfId="272" xr:uid="{00000000-0005-0000-0000-00000F010000}"/>
    <cellStyle name="_2008.évi második rendelet-módosítás_2012KVI változat 3" xfId="273" xr:uid="{00000000-0005-0000-0000-000010010000}"/>
    <cellStyle name="_2008.évi második rendelet-módosítás_2012KVI változat 3_TartalékKötvényLekötésekEgyebek2014" xfId="274" xr:uid="{00000000-0005-0000-0000-000011010000}"/>
    <cellStyle name="_2008.évi második rendelet-módosítás_3" xfId="275" xr:uid="{00000000-0005-0000-0000-000012010000}"/>
    <cellStyle name="_2008.évi második rendelet-módosítás_3_2008beszküldvégleges" xfId="276" xr:uid="{00000000-0005-0000-0000-000013010000}"/>
    <cellStyle name="_2008.évi második rendelet-módosítás_3_2008beszküldvégleges_TartalékKötvényLekötésekEgyebek2014" xfId="277" xr:uid="{00000000-0005-0000-0000-000014010000}"/>
    <cellStyle name="_2008.évi második rendelet-módosítás_3_2009besz" xfId="278" xr:uid="{00000000-0005-0000-0000-000015010000}"/>
    <cellStyle name="_2008.évi második rendelet-módosítás_3_2009besz_TartalékKötvényLekötésekEgyebek2014" xfId="279" xr:uid="{00000000-0005-0000-0000-000016010000}"/>
    <cellStyle name="_2008.évi második rendelet-módosítás_3_2010besz" xfId="280" xr:uid="{00000000-0005-0000-0000-000017010000}"/>
    <cellStyle name="_2008.évi második rendelet-módosítás_3_2010besz_TartalékKötvényLekötésekEgyebek2014" xfId="281" xr:uid="{00000000-0005-0000-0000-000018010000}"/>
    <cellStyle name="_2008.évi második rendelet-módosítás_3_2010FELBEküld" xfId="282" xr:uid="{00000000-0005-0000-0000-000019010000}"/>
    <cellStyle name="_2008.évi második rendelet-módosítás_3_2010FELBEküld_TartalékKötvényLekötésekEgyebek2014" xfId="283" xr:uid="{00000000-0005-0000-0000-00001A010000}"/>
    <cellStyle name="_2008.évi második rendelet-módosítás_3_2011. évi második rendelet-módosítás" xfId="284" xr:uid="{00000000-0005-0000-0000-00001B010000}"/>
    <cellStyle name="_2008.évi második rendelet-módosítás_3_2011. évi második rendelet-módosítás_TartalékKötvényLekötésekEgyebek2014" xfId="285" xr:uid="{00000000-0005-0000-0000-00001C010000}"/>
    <cellStyle name="_2008.évi második rendelet-módosítás_3_2011besz" xfId="286" xr:uid="{00000000-0005-0000-0000-00001D010000}"/>
    <cellStyle name="_2008.évi második rendelet-módosítás_3_2011besz_TartalékKötvényLekötésekEgyebek2014" xfId="287" xr:uid="{00000000-0005-0000-0000-00001E010000}"/>
    <cellStyle name="_2008.évi második rendelet-módosítás_3_2012KVI változat 20120223" xfId="288" xr:uid="{00000000-0005-0000-0000-00001F010000}"/>
    <cellStyle name="_2008.évi második rendelet-módosítás_3_2012KVI változat 20120223_TartalékKötvényLekötésekEgyebek2014" xfId="289" xr:uid="{00000000-0005-0000-0000-000020010000}"/>
    <cellStyle name="_2008.évi második rendelet-módosítás_3_2012KVI változat 3" xfId="290" xr:uid="{00000000-0005-0000-0000-000021010000}"/>
    <cellStyle name="_2008.évi második rendelet-módosítás_3_2012KVI változat 3_TartalékKötvényLekötésekEgyebek2014" xfId="291" xr:uid="{00000000-0005-0000-0000-000022010000}"/>
    <cellStyle name="_2008.évi második rendelet-módosítás_3_8. melléklet tartalékok" xfId="292" xr:uid="{00000000-0005-0000-0000-000023010000}"/>
    <cellStyle name="_2008.évi második rendelet-módosítás_3_8. melléklet tartalékok_TartalékKötvényLekötésekEgyebek2014" xfId="293" xr:uid="{00000000-0005-0000-0000-000024010000}"/>
    <cellStyle name="_2008.évi második rendelet-módosítás_3_adósságszolgálat 2013 05 06" xfId="294" xr:uid="{00000000-0005-0000-0000-000025010000}"/>
    <cellStyle name="_2008.évi második rendelet-módosítás_3_adósságszolgálat 2013 05 06_TartalékKötvényLekötésekEgyebek2014" xfId="295" xr:uid="{00000000-0005-0000-0000-000026010000}"/>
    <cellStyle name="_2008.évi második rendelet-módosítás_3_adósságszolgálat alakulása" xfId="296" xr:uid="{00000000-0005-0000-0000-000027010000}"/>
    <cellStyle name="_2008.évi második rendelet-módosítás_3_adósságszolgálatlegújabb 2013 01 09" xfId="297" xr:uid="{00000000-0005-0000-0000-000028010000}"/>
    <cellStyle name="_2008.évi második rendelet-módosítás_3_adósságszolgálatlegújabb 2013 01 09_TartalékKötvényLekötésekEgyebek2014" xfId="298" xr:uid="{00000000-0005-0000-0000-000029010000}"/>
    <cellStyle name="_2008.évi második rendelet-módosítás_3_futamidős törlesztés alakulása" xfId="299" xr:uid="{00000000-0005-0000-0000-00002A010000}"/>
    <cellStyle name="_2008.évi második rendelet-módosítás_3_futamidős törlesztés alakulása_TartalékKötvényLekötésekEgyebek2014" xfId="300" xr:uid="{00000000-0005-0000-0000-00002B010000}"/>
    <cellStyle name="_2008.évi második rendelet-módosítás_3_kötvénylekötés és kamatbevétel" xfId="301" xr:uid="{00000000-0005-0000-0000-00002C010000}"/>
    <cellStyle name="_2008.évi második rendelet-módosítás_3_kötvénylekötés és kamatbevétel_TartalékKötvényLekötésekEgyebek2014" xfId="302" xr:uid="{00000000-0005-0000-0000-00002D010000}"/>
    <cellStyle name="_2008.évi második rendelet-módosítás_3_TaralékKötvényLekötésEgyebek2011" xfId="303" xr:uid="{00000000-0005-0000-0000-00002E010000}"/>
    <cellStyle name="_2008.évi második rendelet-módosítás_3_TaralékKötvényLekötésEgyebek2011_TartalékKötvényLekötésekEgyebek2014" xfId="304" xr:uid="{00000000-0005-0000-0000-00002F010000}"/>
    <cellStyle name="_2008.évi második rendelet-módosítás_3_TartalékKötvényLekötésEgyebek2011" xfId="305" xr:uid="{00000000-0005-0000-0000-000030010000}"/>
    <cellStyle name="_2008.évi második rendelet-módosítás_3_TartalékKötvényLekötésEgyebek2011_TartalékKötvényLekötésekEgyebek2014" xfId="306" xr:uid="{00000000-0005-0000-0000-000031010000}"/>
    <cellStyle name="_2008.évi második rendelet-módosítás_3_TartalékKötvényLekötésekEgyebek2011" xfId="307" xr:uid="{00000000-0005-0000-0000-000032010000}"/>
    <cellStyle name="_2008.évi második rendelet-módosítás_3_TartalékKötvényLekötésekEgyebek2011_TartalékKötvényLekötésekEgyebek2014" xfId="308" xr:uid="{00000000-0005-0000-0000-000033010000}"/>
    <cellStyle name="_2008.évi második rendelet-módosítás_3_TartalékKötvényLekötésekEgyebek2012" xfId="309" xr:uid="{00000000-0005-0000-0000-000034010000}"/>
    <cellStyle name="_2008.évi második rendelet-módosítás_3_TartalékKötvényLekötésekEgyebek2012_TartalékKötvényLekötésekEgyebek2014" xfId="310" xr:uid="{00000000-0005-0000-0000-000035010000}"/>
    <cellStyle name="_2008.évi második rendelet-módosítás_3_TartalékKötvényLekötésekEgyebek2013 év végi rendezés" xfId="311" xr:uid="{00000000-0005-0000-0000-000036010000}"/>
    <cellStyle name="_2008.évi második rendelet-módosítás_3_TartalékKötvényLekötésekEgyebek2014" xfId="312" xr:uid="{00000000-0005-0000-0000-000037010000}"/>
    <cellStyle name="_2008.évi második rendelet-módosítás_8. melléklet tartalékok" xfId="313" xr:uid="{00000000-0005-0000-0000-000038010000}"/>
    <cellStyle name="_2008.évi második rendelet-módosítás_8. melléklet tartalékok_TartalékKötvényLekötésekEgyebek2014" xfId="314" xr:uid="{00000000-0005-0000-0000-000039010000}"/>
    <cellStyle name="_2008.évi második rendelet-módosítás_adósságszolgálat 2013 05 06" xfId="315" xr:uid="{00000000-0005-0000-0000-00003A010000}"/>
    <cellStyle name="_2008.évi második rendelet-módosítás_adósságszolgálat 2013 05 06_TartalékKötvényLekötésekEgyebek2014" xfId="316" xr:uid="{00000000-0005-0000-0000-00003B010000}"/>
    <cellStyle name="_2008.évi második rendelet-módosítás_adósságszolgálat alakulása" xfId="317" xr:uid="{00000000-0005-0000-0000-00003C010000}"/>
    <cellStyle name="_2008.évi második rendelet-módosítás_adósságszolgálatlegújabb 2013 01 09" xfId="318" xr:uid="{00000000-0005-0000-0000-00003D010000}"/>
    <cellStyle name="_2008.évi második rendelet-módosítás_adósságszolgálatlegújabb 2013 01 09_TartalékKötvényLekötésekEgyebek2014" xfId="319" xr:uid="{00000000-0005-0000-0000-00003E010000}"/>
    <cellStyle name="_2008.évi második rendelet-módosítás_futamidős törlesztés alakulása" xfId="320" xr:uid="{00000000-0005-0000-0000-00003F010000}"/>
    <cellStyle name="_2008.évi második rendelet-módosítás_futamidős törlesztés alakulása_TartalékKötvényLekötésekEgyebek2014" xfId="321" xr:uid="{00000000-0005-0000-0000-000040010000}"/>
    <cellStyle name="_2008.évi második rendelet-módosítás_kötvénylekötés és kamatbevétel" xfId="322" xr:uid="{00000000-0005-0000-0000-000041010000}"/>
    <cellStyle name="_2008.évi második rendelet-módosítás_kötvénylekötés és kamatbevétel_TartalékKötvényLekötésekEgyebek2014" xfId="323" xr:uid="{00000000-0005-0000-0000-000042010000}"/>
    <cellStyle name="_2008.évi második rendelet-módosítás_TaralékKötvényLekötésEgyebek2011" xfId="324" xr:uid="{00000000-0005-0000-0000-000043010000}"/>
    <cellStyle name="_2008.évi második rendelet-módosítás_TaralékKötvényLekötésEgyebek2011_TartalékKötvényLekötésekEgyebek2014" xfId="325" xr:uid="{00000000-0005-0000-0000-000044010000}"/>
    <cellStyle name="_2008.évi második rendelet-módosítás_TartalékKötvényLekötésEgyebek2011" xfId="326" xr:uid="{00000000-0005-0000-0000-000045010000}"/>
    <cellStyle name="_2008.évi második rendelet-módosítás_TartalékKötvényLekötésEgyebek2011_TartalékKötvényLekötésekEgyebek2014" xfId="327" xr:uid="{00000000-0005-0000-0000-000046010000}"/>
    <cellStyle name="_2008.évi második rendelet-módosítás_TartalékKötvényLekötésekEgyebek2011" xfId="328" xr:uid="{00000000-0005-0000-0000-000047010000}"/>
    <cellStyle name="_2008.évi második rendelet-módosítás_TartalékKötvényLekötésekEgyebek2011_TartalékKötvényLekötésekEgyebek2014" xfId="329" xr:uid="{00000000-0005-0000-0000-000048010000}"/>
    <cellStyle name="_2008.évi második rendelet-módosítás_TartalékKötvényLekötésekEgyebek2012" xfId="330" xr:uid="{00000000-0005-0000-0000-000049010000}"/>
    <cellStyle name="_2008.évi második rendelet-módosítás_TartalékKötvényLekötésekEgyebek2012_TartalékKötvényLekötésekEgyebek2014" xfId="331" xr:uid="{00000000-0005-0000-0000-00004A010000}"/>
    <cellStyle name="_2008.évi második rendelet-módosítás_TartalékKötvényLekötésekEgyebek2013 év végi rendezés" xfId="332" xr:uid="{00000000-0005-0000-0000-00004B010000}"/>
    <cellStyle name="_2008.évi második rendelet-módosítás_TartalékKötvényLekötésekEgyebek2014" xfId="333" xr:uid="{00000000-0005-0000-0000-00004C010000}"/>
    <cellStyle name="_2008.évi negyedik rendelet-módosítás" xfId="334" xr:uid="{00000000-0005-0000-0000-00004D010000}"/>
    <cellStyle name="_2008.évi negyedik rendelet-módosítás intézményi" xfId="335" xr:uid="{00000000-0005-0000-0000-00004E010000}"/>
    <cellStyle name="_2008.évi negyedik rendelet-módosítás intézményi_1" xfId="336" xr:uid="{00000000-0005-0000-0000-00004F010000}"/>
    <cellStyle name="_2008.évi negyedik rendelet-módosítás intézményi_1_TartalékKötvényLekötésekEgyebek2014" xfId="337" xr:uid="{00000000-0005-0000-0000-000050010000}"/>
    <cellStyle name="_2008.évi negyedik rendelet-módosítás intézményi_2" xfId="338" xr:uid="{00000000-0005-0000-0000-000051010000}"/>
    <cellStyle name="_2008.évi negyedik rendelet-módosítás intézményi_2_TartalékKötvényLekötésekEgyebek2014" xfId="339" xr:uid="{00000000-0005-0000-0000-000052010000}"/>
    <cellStyle name="_2008.évi negyedik rendelet-módosítás intézményi_3" xfId="340" xr:uid="{00000000-0005-0000-0000-000053010000}"/>
    <cellStyle name="_2008.évi negyedik rendelet-módosítás intézményi_3_TartalékKötvényLekötésekEgyebek2014" xfId="341" xr:uid="{00000000-0005-0000-0000-000054010000}"/>
    <cellStyle name="_2008.évi negyedik rendelet-módosítás intézményi_TartalékKötvényLekötésekEgyebek2014" xfId="342" xr:uid="{00000000-0005-0000-0000-000055010000}"/>
    <cellStyle name="_2008.évi negyedik rendelet-módosítás_1" xfId="343" xr:uid="{00000000-0005-0000-0000-000056010000}"/>
    <cellStyle name="_2008.évi negyedik rendelet-módosítás_1_TartalékKötvényLekötésekEgyebek2014" xfId="344" xr:uid="{00000000-0005-0000-0000-000057010000}"/>
    <cellStyle name="_2008.évi negyedik rendelet-módosítás_2" xfId="345" xr:uid="{00000000-0005-0000-0000-000058010000}"/>
    <cellStyle name="_2008.évi negyedik rendelet-módosítás_2_TartalékKötvényLekötésekEgyebek2014" xfId="346" xr:uid="{00000000-0005-0000-0000-000059010000}"/>
    <cellStyle name="_2008.évi negyedik rendelet-módosítás_3" xfId="347" xr:uid="{00000000-0005-0000-0000-00005A010000}"/>
    <cellStyle name="_2008.évi negyedik rendelet-módosítás_3_TartalékKötvényLekötésekEgyebek2014" xfId="348" xr:uid="{00000000-0005-0000-0000-00005B010000}"/>
    <cellStyle name="_2008.évi negyedik rendelet-módosítás_4" xfId="349" xr:uid="{00000000-0005-0000-0000-00005C010000}"/>
    <cellStyle name="_2008.évi negyedik rendelet-módosítás_4_PH KVI 2014 KV 2014 02 20 elfogadott TEST2" xfId="350" xr:uid="{00000000-0005-0000-0000-00005D010000}"/>
    <cellStyle name="_2008.évi negyedik rendelet-módosítás_4_TartalékKötvényLekötésekEgyebek2014" xfId="351" xr:uid="{00000000-0005-0000-0000-00005E010000}"/>
    <cellStyle name="_2008.évi negyedik rendelet-módosítás_TartalékKötvényLekötésekEgyebek2014" xfId="352" xr:uid="{00000000-0005-0000-0000-00005F010000}"/>
    <cellStyle name="_2008KVIvégleges20080306alapok" xfId="353" xr:uid="{00000000-0005-0000-0000-000060010000}"/>
    <cellStyle name="_2008KVIvégleges20080306alapok_PH KVI 2014 KV 2014 02 20 elfogadott TEST2" xfId="354" xr:uid="{00000000-0005-0000-0000-000061010000}"/>
    <cellStyle name="_2008KVIvégleges20080306alapok_TartalékKötvényLekötésekEgyebek2014" xfId="355" xr:uid="{00000000-0005-0000-0000-000062010000}"/>
    <cellStyle name="_2009.évi első rendelet-módosítás" xfId="356" xr:uid="{00000000-0005-0000-0000-000063010000}"/>
    <cellStyle name="_2009.évi első rendelet-módosítás_1" xfId="357" xr:uid="{00000000-0005-0000-0000-000064010000}"/>
    <cellStyle name="_2009.évi első rendelet-módosítás_1_TartalékKötvényLekötésekEgyebek2014" xfId="358" xr:uid="{00000000-0005-0000-0000-000065010000}"/>
    <cellStyle name="_2009.évi első rendelet-módosítás_2" xfId="359" xr:uid="{00000000-0005-0000-0000-000066010000}"/>
    <cellStyle name="_2009.évi első rendelet-módosítás_2_TartalékKötvényLekötésekEgyebek2014" xfId="360" xr:uid="{00000000-0005-0000-0000-000067010000}"/>
    <cellStyle name="_2009.évi első rendelet-módosítás_3" xfId="361" xr:uid="{00000000-0005-0000-0000-000068010000}"/>
    <cellStyle name="_2009.évi első rendelet-módosítás_3_TartalékKötvényLekötésekEgyebek2014" xfId="362" xr:uid="{00000000-0005-0000-0000-000069010000}"/>
    <cellStyle name="_2009.évi első rendelet-módosítás_4" xfId="363" xr:uid="{00000000-0005-0000-0000-00006A010000}"/>
    <cellStyle name="_2009.évi első rendelet-módosítás_4_TartalékKötvényLekötésekEgyebek2014" xfId="364" xr:uid="{00000000-0005-0000-0000-00006B010000}"/>
    <cellStyle name="_2009.évi első rendelet-módosítás_TartalékKötvényLekötésekEgyebek2014" xfId="365" xr:uid="{00000000-0005-0000-0000-00006C010000}"/>
    <cellStyle name="_2009.évi harmadik rendelet-módosítás" xfId="366" xr:uid="{00000000-0005-0000-0000-00006D010000}"/>
    <cellStyle name="_2009.évi harmadik rendelet-módosítás_1" xfId="367" xr:uid="{00000000-0005-0000-0000-00006E010000}"/>
    <cellStyle name="_2009.évi harmadik rendelet-módosítás_1_TartalékKötvényLekötésekEgyebek2014" xfId="368" xr:uid="{00000000-0005-0000-0000-00006F010000}"/>
    <cellStyle name="_2009.évi harmadik rendelet-módosítás_2" xfId="369" xr:uid="{00000000-0005-0000-0000-000070010000}"/>
    <cellStyle name="_2009.évi harmadik rendelet-módosítás_2_TartalékKötvényLekötésekEgyebek2014" xfId="370" xr:uid="{00000000-0005-0000-0000-000071010000}"/>
    <cellStyle name="_2009.évi harmadik rendelet-módosítás_3" xfId="371" xr:uid="{00000000-0005-0000-0000-000072010000}"/>
    <cellStyle name="_2009.évi harmadik rendelet-módosítás_3_TartalékKötvényLekötésekEgyebek2014" xfId="372" xr:uid="{00000000-0005-0000-0000-000073010000}"/>
    <cellStyle name="_2009.évi harmadik rendelet-módosítás_TartalékKötvényLekötésekEgyebek2014" xfId="373" xr:uid="{00000000-0005-0000-0000-000074010000}"/>
    <cellStyle name="_2009.évi második rendelet-módosítás" xfId="374" xr:uid="{00000000-0005-0000-0000-000075010000}"/>
    <cellStyle name="_2009.évi második rendelet-módosítás intézményi" xfId="375" xr:uid="{00000000-0005-0000-0000-000076010000}"/>
    <cellStyle name="_2009.évi második rendelet-módosítás intézményi_1" xfId="376" xr:uid="{00000000-0005-0000-0000-000077010000}"/>
    <cellStyle name="_2009.évi második rendelet-módosítás intézményi_1_TartalékKötvényLekötésekEgyebek2014" xfId="377" xr:uid="{00000000-0005-0000-0000-000078010000}"/>
    <cellStyle name="_2009.évi második rendelet-módosítás intézményi_2" xfId="378" xr:uid="{00000000-0005-0000-0000-000079010000}"/>
    <cellStyle name="_2009.évi második rendelet-módosítás intézményi_2_TartalékKötvényLekötésekEgyebek2014" xfId="379" xr:uid="{00000000-0005-0000-0000-00007A010000}"/>
    <cellStyle name="_2009.évi második rendelet-módosítás intézményi_3" xfId="380" xr:uid="{00000000-0005-0000-0000-00007B010000}"/>
    <cellStyle name="_2009.évi második rendelet-módosítás intézményi_3_TartalékKötvényLekötésekEgyebek2014" xfId="381" xr:uid="{00000000-0005-0000-0000-00007C010000}"/>
    <cellStyle name="_2009.évi második rendelet-módosítás intézményi_TartalékKötvényLekötésekEgyebek2014" xfId="382" xr:uid="{00000000-0005-0000-0000-00007D010000}"/>
    <cellStyle name="_2009.évi második rendelet-módosítás_1" xfId="383" xr:uid="{00000000-0005-0000-0000-00007E010000}"/>
    <cellStyle name="_2009.évi második rendelet-módosítás_1_TartalékKötvényLekötésekEgyebek2014" xfId="384" xr:uid="{00000000-0005-0000-0000-00007F010000}"/>
    <cellStyle name="_2009.évi második rendelet-módosítás_2" xfId="385" xr:uid="{00000000-0005-0000-0000-000080010000}"/>
    <cellStyle name="_2009.évi második rendelet-módosítás_2_TartalékKötvényLekötésekEgyebek2014" xfId="386" xr:uid="{00000000-0005-0000-0000-000081010000}"/>
    <cellStyle name="_2009.évi második rendelet-módosítás_3" xfId="387" xr:uid="{00000000-0005-0000-0000-000082010000}"/>
    <cellStyle name="_2009.évi második rendelet-módosítás_3_TartalékKötvényLekötésekEgyebek2014" xfId="388" xr:uid="{00000000-0005-0000-0000-000083010000}"/>
    <cellStyle name="_2009.évi második rendelet-módosítás_4" xfId="389" xr:uid="{00000000-0005-0000-0000-000084010000}"/>
    <cellStyle name="_2009.évi második rendelet-módosítás_4_TartalékKötvényLekötésekEgyebek2014" xfId="390" xr:uid="{00000000-0005-0000-0000-000085010000}"/>
    <cellStyle name="_2009.évi második rendelet-módosítás_TartalékKötvényLekötésekEgyebek2014" xfId="391" xr:uid="{00000000-0005-0000-0000-000086010000}"/>
    <cellStyle name="_2009KVIvéglegesküld" xfId="392" xr:uid="{00000000-0005-0000-0000-000087010000}"/>
    <cellStyle name="_2009KVIvéglegesküld_TartalékKötvényLekötésekEgyebek2014" xfId="393" xr:uid="{00000000-0005-0000-0000-000088010000}"/>
    <cellStyle name="_2010. évi ötödik rendelet-módosítás küld" xfId="394" xr:uid="{00000000-0005-0000-0000-000089010000}"/>
    <cellStyle name="_2010. évi ötödik rendelet-módosítás küld_1" xfId="395" xr:uid="{00000000-0005-0000-0000-00008A010000}"/>
    <cellStyle name="_2010. évi ötödik rendelet-módosítás küld_1_TartalékKötvényLekötésekEgyebek2014" xfId="396" xr:uid="{00000000-0005-0000-0000-00008B010000}"/>
    <cellStyle name="_2010. évi ötödik rendelet-módosítás küld_2" xfId="397" xr:uid="{00000000-0005-0000-0000-00008C010000}"/>
    <cellStyle name="_2010. évi ötödik rendelet-módosítás küld_2_TartalékKötvényLekötésekEgyebek2014" xfId="398" xr:uid="{00000000-0005-0000-0000-00008D010000}"/>
    <cellStyle name="_2010. évi ötödik rendelet-módosítás küld_3" xfId="399" xr:uid="{00000000-0005-0000-0000-00008E010000}"/>
    <cellStyle name="_2010. évi ötödik rendelet-módosítás küld_3_TartalékKötvényLekötésekEgyebek2014" xfId="400" xr:uid="{00000000-0005-0000-0000-00008F010000}"/>
    <cellStyle name="_2010. évi ötödik rendelet-módosítás küld_4" xfId="401" xr:uid="{00000000-0005-0000-0000-000090010000}"/>
    <cellStyle name="_2010. évi ötödik rendelet-módosítás küld_4_TartalékKötvényLekötésekEgyebek2014" xfId="402" xr:uid="{00000000-0005-0000-0000-000091010000}"/>
    <cellStyle name="_2010. évi ötödik rendelet-módosítás küld_TartalékKötvényLekötésekEgyebek2014" xfId="403" xr:uid="{00000000-0005-0000-0000-000092010000}"/>
    <cellStyle name="_2010.évi első rendelet-módosítás" xfId="404" xr:uid="{00000000-0005-0000-0000-000093010000}"/>
    <cellStyle name="_2010.évi első rendelet-módosítás_1" xfId="405" xr:uid="{00000000-0005-0000-0000-000094010000}"/>
    <cellStyle name="_2010.évi első rendelet-módosítás_1_TartalékKötvényLekötésekEgyebek2014" xfId="406" xr:uid="{00000000-0005-0000-0000-000095010000}"/>
    <cellStyle name="_2010.évi első rendelet-módosítás_2" xfId="407" xr:uid="{00000000-0005-0000-0000-000096010000}"/>
    <cellStyle name="_2010.évi első rendelet-módosítás_2_TartalékKötvényLekötésekEgyebek2014" xfId="408" xr:uid="{00000000-0005-0000-0000-000097010000}"/>
    <cellStyle name="_2010.évi első rendelet-módosítás_3" xfId="409" xr:uid="{00000000-0005-0000-0000-000098010000}"/>
    <cellStyle name="_2010.évi első rendelet-módosítás_3_TartalékKötvényLekötésekEgyebek2014" xfId="410" xr:uid="{00000000-0005-0000-0000-000099010000}"/>
    <cellStyle name="_2010.évi első rendelet-módosítás_TartalékKötvényLekötésekEgyebek2014" xfId="411" xr:uid="{00000000-0005-0000-0000-00009A010000}"/>
    <cellStyle name="_2010.évi harmadik rendelet-módosítás" xfId="412" xr:uid="{00000000-0005-0000-0000-00009B010000}"/>
    <cellStyle name="_2010.évi harmadik rendelet-módosítás_1" xfId="413" xr:uid="{00000000-0005-0000-0000-00009C010000}"/>
    <cellStyle name="_2010.évi harmadik rendelet-módosítás_1_TartalékKötvényLekötésekEgyebek2014" xfId="414" xr:uid="{00000000-0005-0000-0000-00009D010000}"/>
    <cellStyle name="_2010.évi harmadik rendelet-módosítás_2" xfId="415" xr:uid="{00000000-0005-0000-0000-00009E010000}"/>
    <cellStyle name="_2010.évi harmadik rendelet-módosítás_2_TartalékKötvényLekötésekEgyebek2014" xfId="416" xr:uid="{00000000-0005-0000-0000-00009F010000}"/>
    <cellStyle name="_2010.évi harmadik rendelet-módosítás_3" xfId="417" xr:uid="{00000000-0005-0000-0000-0000A0010000}"/>
    <cellStyle name="_2010.évi harmadik rendelet-módosítás_3_TartalékKötvényLekötésekEgyebek2014" xfId="418" xr:uid="{00000000-0005-0000-0000-0000A1010000}"/>
    <cellStyle name="_2010.évi harmadik rendelet-módosítás_TartalékKötvényLekötésekEgyebek2014" xfId="419" xr:uid="{00000000-0005-0000-0000-0000A2010000}"/>
    <cellStyle name="_2010.évi második rendelet-módosítás küld" xfId="420" xr:uid="{00000000-0005-0000-0000-0000A3010000}"/>
    <cellStyle name="_2010.évi második rendelet-módosítás küld_1" xfId="421" xr:uid="{00000000-0005-0000-0000-0000A4010000}"/>
    <cellStyle name="_2010.évi második rendelet-módosítás küld_1_TartalékKötvényLekötésekEgyebek2014" xfId="422" xr:uid="{00000000-0005-0000-0000-0000A5010000}"/>
    <cellStyle name="_2010.évi második rendelet-módosítás küld_2" xfId="423" xr:uid="{00000000-0005-0000-0000-0000A6010000}"/>
    <cellStyle name="_2010.évi második rendelet-módosítás küld_2_TartalékKötvényLekötésekEgyebek2014" xfId="424" xr:uid="{00000000-0005-0000-0000-0000A7010000}"/>
    <cellStyle name="_2010.évi második rendelet-módosítás küld_3" xfId="425" xr:uid="{00000000-0005-0000-0000-0000A8010000}"/>
    <cellStyle name="_2010.évi második rendelet-módosítás küld_3_TartalékKötvényLekötésekEgyebek2014" xfId="426" xr:uid="{00000000-0005-0000-0000-0000A9010000}"/>
    <cellStyle name="_2010.évi második rendelet-módosítás küld_TartalékKötvényLekötésekEgyebek2014" xfId="427" xr:uid="{00000000-0005-0000-0000-0000AA010000}"/>
    <cellStyle name="_2010FELBE" xfId="428" xr:uid="{00000000-0005-0000-0000-0000AB010000}"/>
    <cellStyle name="_2010FELBE_1" xfId="429" xr:uid="{00000000-0005-0000-0000-0000AC010000}"/>
    <cellStyle name="_2010FELBE_1_TartalékKötvényLekötésekEgyebek2014" xfId="430" xr:uid="{00000000-0005-0000-0000-0000AD010000}"/>
    <cellStyle name="_2010FELBE_TartalékKötvényLekötésekEgyebek2014" xfId="431" xr:uid="{00000000-0005-0000-0000-0000AE010000}"/>
    <cellStyle name="_2010FELBEküld" xfId="432" xr:uid="{00000000-0005-0000-0000-0000AF010000}"/>
    <cellStyle name="_2010FELBEküld_1" xfId="433" xr:uid="{00000000-0005-0000-0000-0000B0010000}"/>
    <cellStyle name="_2010FELBEküld_1_TartalékKötvényLekötésekEgyebek2014" xfId="434" xr:uid="{00000000-0005-0000-0000-0000B1010000}"/>
    <cellStyle name="_2010FELBEküld_TartalékKötvényLekötésekEgyebek2014" xfId="435" xr:uid="{00000000-0005-0000-0000-0000B2010000}"/>
    <cellStyle name="_2010háromnegyedBesz küld" xfId="436" xr:uid="{00000000-0005-0000-0000-0000B3010000}"/>
    <cellStyle name="_2010háromnegyedBesz küld_1" xfId="437" xr:uid="{00000000-0005-0000-0000-0000B4010000}"/>
    <cellStyle name="_2010háromnegyedBesz küld_1_TartalékKötvényLekötésekEgyebek2014" xfId="438" xr:uid="{00000000-0005-0000-0000-0000B5010000}"/>
    <cellStyle name="_2010háromnegyedBesz küld_TartalékKötvényLekötésekEgyebek2014" xfId="439" xr:uid="{00000000-0005-0000-0000-0000B6010000}"/>
    <cellStyle name="_2010KVI_végleges küld" xfId="440" xr:uid="{00000000-0005-0000-0000-0000B7010000}"/>
    <cellStyle name="_2010KVI_végleges küld_TartalékKötvényLekötésekEgyebek2014" xfId="441" xr:uid="{00000000-0005-0000-0000-0000B8010000}"/>
    <cellStyle name="_2011 háromnegyed besz küld" xfId="442" xr:uid="{00000000-0005-0000-0000-0000B9010000}"/>
    <cellStyle name="_2011 háromnegyed besz küld_1" xfId="443" xr:uid="{00000000-0005-0000-0000-0000BA010000}"/>
    <cellStyle name="_2011 háromnegyed besz küld_1_TartalékKötvényLekötésekEgyebek2014" xfId="444" xr:uid="{00000000-0005-0000-0000-0000BB010000}"/>
    <cellStyle name="_2011 háromnegyed besz küld_TartalékKötvényLekötésekEgyebek2014" xfId="445" xr:uid="{00000000-0005-0000-0000-0000BC010000}"/>
    <cellStyle name="_2011. évi második rendelet-módosítás" xfId="446" xr:uid="{00000000-0005-0000-0000-0000BD010000}"/>
    <cellStyle name="_2011. évi második rendelet-módosítás_1" xfId="447" xr:uid="{00000000-0005-0000-0000-0000BE010000}"/>
    <cellStyle name="_2011. évi második rendelet-módosítás_1_TartalékKötvényLekötésekEgyebek2014" xfId="448" xr:uid="{00000000-0005-0000-0000-0000BF010000}"/>
    <cellStyle name="_2011. évi második rendelet-módosítás_2" xfId="449" xr:uid="{00000000-0005-0000-0000-0000C0010000}"/>
    <cellStyle name="_2011. évi második rendelet-módosítás_2_TartalékKötvényLekötésekEgyebek2014" xfId="450" xr:uid="{00000000-0005-0000-0000-0000C1010000}"/>
    <cellStyle name="_2011. évi második rendelet-módosítás_3" xfId="451" xr:uid="{00000000-0005-0000-0000-0000C2010000}"/>
    <cellStyle name="_2011. évi második rendelet-módosítás_3_TartalékKötvényLekötésekEgyebek2014" xfId="452" xr:uid="{00000000-0005-0000-0000-0000C3010000}"/>
    <cellStyle name="_2011. évi második rendelet-módosítás_TartalékKötvényLekötésekEgyebek2014" xfId="453" xr:uid="{00000000-0005-0000-0000-0000C4010000}"/>
    <cellStyle name="_2011FELBEküld" xfId="454" xr:uid="{00000000-0005-0000-0000-0000C5010000}"/>
    <cellStyle name="_2011FELBEküld_1" xfId="455" xr:uid="{00000000-0005-0000-0000-0000C6010000}"/>
    <cellStyle name="_2011FELBEküld_1_2011besz" xfId="456" xr:uid="{00000000-0005-0000-0000-0000C7010000}"/>
    <cellStyle name="_2011FELBEküld_1_2011besz_TartalékKötvényLekötésekEgyebek2014" xfId="457" xr:uid="{00000000-0005-0000-0000-0000C8010000}"/>
    <cellStyle name="_2011FELBEküld_1_Kötvényből megvalósúló feladatok 2008-tól Ágika 2012 04 11" xfId="458" xr:uid="{00000000-0005-0000-0000-0000C9010000}"/>
    <cellStyle name="_2011FELBEküld_1_Kötvényből megvalósúló feladatok 2008-tól Ágika 2012 04 11_TartalékKötvényLekötésekEgyebek2014" xfId="459" xr:uid="{00000000-0005-0000-0000-0000CA010000}"/>
    <cellStyle name="_2011FELBEküld_1_Kötvényből megvalósúló feladatok 2008-tól Ágika 2013 03 20" xfId="460" xr:uid="{00000000-0005-0000-0000-0000CB010000}"/>
    <cellStyle name="_2011FELBEküld_1_Kötvényből megvalósúló feladatok 2008-tól Ágika 2013 03 20_TartalékKötvényLekötésekEgyebek2014" xfId="461" xr:uid="{00000000-0005-0000-0000-0000CC010000}"/>
    <cellStyle name="_2011FELBEküld_1_Kötvényből megvalósúló feladatok 2008-tól Ágika 2014 01 15" xfId="462" xr:uid="{00000000-0005-0000-0000-0000CD010000}"/>
    <cellStyle name="_2011FELBEküld_1_TartalékKötvényLekötésekEgyebek2014" xfId="463" xr:uid="{00000000-0005-0000-0000-0000CE010000}"/>
    <cellStyle name="_2011FELBEküld_TartalékKötvényLekötésekEgyebek2014" xfId="464" xr:uid="{00000000-0005-0000-0000-0000CF010000}"/>
    <cellStyle name="_2011KVI     2011 03 10" xfId="465" xr:uid="{00000000-0005-0000-0000-0000D0010000}"/>
    <cellStyle name="_2011KVI     2011 03 10_TartalékKötvényLekötésekEgyebek2014" xfId="466" xr:uid="{00000000-0005-0000-0000-0000D1010000}"/>
    <cellStyle name="_34BESZ2005" xfId="467" xr:uid="{00000000-0005-0000-0000-0000D2010000}"/>
    <cellStyle name="_34BESZ2005_1" xfId="468" xr:uid="{00000000-0005-0000-0000-0000D3010000}"/>
    <cellStyle name="_34BESZ2005_1 2" xfId="469" xr:uid="{00000000-0005-0000-0000-0000D4010000}"/>
    <cellStyle name="_34BESZ2005_1 3" xfId="470" xr:uid="{00000000-0005-0000-0000-0000D5010000}"/>
    <cellStyle name="_34BESZ2005_1 3 2" xfId="471" xr:uid="{00000000-0005-0000-0000-0000D6010000}"/>
    <cellStyle name="_34BESZ2005_1 4" xfId="472" xr:uid="{00000000-0005-0000-0000-0000D7010000}"/>
    <cellStyle name="_34BESZ2005_1 5" xfId="473" xr:uid="{00000000-0005-0000-0000-0000D8010000}"/>
    <cellStyle name="_34BESZ2005_1 5 2" xfId="474" xr:uid="{00000000-0005-0000-0000-0000D9010000}"/>
    <cellStyle name="_34BESZ2005_1_TartalékKötvényLekötésekEgyebek2014" xfId="475" xr:uid="{00000000-0005-0000-0000-0000DA010000}"/>
    <cellStyle name="_34BESZ2005_TartalékKötvényLekötésekEgyebek2014" xfId="476" xr:uid="{00000000-0005-0000-0000-0000DB010000}"/>
    <cellStyle name="_34BESZ2006" xfId="477" xr:uid="{00000000-0005-0000-0000-0000DC010000}"/>
    <cellStyle name="_34BESZ2006 2" xfId="478" xr:uid="{00000000-0005-0000-0000-0000DD010000}"/>
    <cellStyle name="_34BESZ2006 3" xfId="479" xr:uid="{00000000-0005-0000-0000-0000DE010000}"/>
    <cellStyle name="_34BESZ2006 3 2" xfId="480" xr:uid="{00000000-0005-0000-0000-0000DF010000}"/>
    <cellStyle name="_34BESZ2006 4" xfId="481" xr:uid="{00000000-0005-0000-0000-0000E0010000}"/>
    <cellStyle name="_34BESZ2006 5" xfId="482" xr:uid="{00000000-0005-0000-0000-0000E1010000}"/>
    <cellStyle name="_34BESZ2006 5 2" xfId="483" xr:uid="{00000000-0005-0000-0000-0000E2010000}"/>
    <cellStyle name="_34BESZ2006_1" xfId="484" xr:uid="{00000000-0005-0000-0000-0000E3010000}"/>
    <cellStyle name="_34BESZ2006_1_TartalékKötvényLekötésekEgyebek2014" xfId="485" xr:uid="{00000000-0005-0000-0000-0000E4010000}"/>
    <cellStyle name="_34BESZ2006_2" xfId="486" xr:uid="{00000000-0005-0000-0000-0000E5010000}"/>
    <cellStyle name="_34BESZ2006_2_PH KVI 2014 KV 2014 02 20 elfogadott TEST2" xfId="487" xr:uid="{00000000-0005-0000-0000-0000E6010000}"/>
    <cellStyle name="_34BESZ2006_2_TartalékKötvényLekötésekEgyebek2014" xfId="488" xr:uid="{00000000-0005-0000-0000-0000E7010000}"/>
    <cellStyle name="_34BESZ2006_TartalékKötvényLekötésekEgyebek2014" xfId="489" xr:uid="{00000000-0005-0000-0000-0000E8010000}"/>
    <cellStyle name="_34BESZ2006bőv" xfId="490" xr:uid="{00000000-0005-0000-0000-0000E9010000}"/>
    <cellStyle name="_34BESZ2006bőv_1" xfId="491" xr:uid="{00000000-0005-0000-0000-0000EA010000}"/>
    <cellStyle name="_34BESZ2006bőv_1_PH KVI 2014 KV 2014 02 20 elfogadott TEST2" xfId="492" xr:uid="{00000000-0005-0000-0000-0000EB010000}"/>
    <cellStyle name="_34BESZ2006bőv_1_TartalékKötvényLekötésekEgyebek2014" xfId="493" xr:uid="{00000000-0005-0000-0000-0000EC010000}"/>
    <cellStyle name="_34BESZ2006bőv_TartalékKötvényLekötésekEgyebek2014" xfId="494" xr:uid="{00000000-0005-0000-0000-0000ED010000}"/>
    <cellStyle name="_34BESZ2006bőv1" xfId="495" xr:uid="{00000000-0005-0000-0000-0000EE010000}"/>
    <cellStyle name="_34BESZ2006bőv1_1" xfId="496" xr:uid="{00000000-0005-0000-0000-0000EF010000}"/>
    <cellStyle name="_34BESZ2006bőv1_1 2" xfId="497" xr:uid="{00000000-0005-0000-0000-0000F0010000}"/>
    <cellStyle name="_34BESZ2006bőv1_1 3" xfId="498" xr:uid="{00000000-0005-0000-0000-0000F1010000}"/>
    <cellStyle name="_34BESZ2006bőv1_1 3 2" xfId="499" xr:uid="{00000000-0005-0000-0000-0000F2010000}"/>
    <cellStyle name="_34BESZ2006bőv1_1 4" xfId="500" xr:uid="{00000000-0005-0000-0000-0000F3010000}"/>
    <cellStyle name="_34BESZ2006bőv1_1 5" xfId="501" xr:uid="{00000000-0005-0000-0000-0000F4010000}"/>
    <cellStyle name="_34BESZ2006bőv1_1 5 2" xfId="502" xr:uid="{00000000-0005-0000-0000-0000F5010000}"/>
    <cellStyle name="_34BESZ2006bőv1_1_Munkafüzet2" xfId="503" xr:uid="{00000000-0005-0000-0000-0000F6010000}"/>
    <cellStyle name="_34BESZ2006bőv1_1_Munkafüzet2_PH KVI 2014 KV 2014 02 20 elfogadott TEST2" xfId="504" xr:uid="{00000000-0005-0000-0000-0000F7010000}"/>
    <cellStyle name="_34BESZ2006bőv1_1_Munkafüzet2_TartalékKötvényLekötésekEgyebek2014" xfId="505" xr:uid="{00000000-0005-0000-0000-0000F8010000}"/>
    <cellStyle name="_34BESZ2006bőv1_1_TartalékKötvényLekötésekEgyebek2014" xfId="506" xr:uid="{00000000-0005-0000-0000-0000F9010000}"/>
    <cellStyle name="_34BESZ2006bőv1_TartalékKötvényLekötésekEgyebek2014" xfId="507" xr:uid="{00000000-0005-0000-0000-0000FA010000}"/>
    <cellStyle name="_34BESZ2006otthon" xfId="508" xr:uid="{00000000-0005-0000-0000-0000FB010000}"/>
    <cellStyle name="_34BESZ2006otthon 2" xfId="509" xr:uid="{00000000-0005-0000-0000-0000FC010000}"/>
    <cellStyle name="_34BESZ2006otthon 3" xfId="510" xr:uid="{00000000-0005-0000-0000-0000FD010000}"/>
    <cellStyle name="_34BESZ2006otthon 3 2" xfId="511" xr:uid="{00000000-0005-0000-0000-0000FE010000}"/>
    <cellStyle name="_34BESZ2006otthon 4" xfId="512" xr:uid="{00000000-0005-0000-0000-0000FF010000}"/>
    <cellStyle name="_34BESZ2006otthon 5" xfId="513" xr:uid="{00000000-0005-0000-0000-000000020000}"/>
    <cellStyle name="_34BESZ2006otthon 5 2" xfId="514" xr:uid="{00000000-0005-0000-0000-000001020000}"/>
    <cellStyle name="_34BESZ2006otthon_1" xfId="515" xr:uid="{00000000-0005-0000-0000-000002020000}"/>
    <cellStyle name="_34BESZ2006otthon_1_TartalékKötvényLekötésekEgyebek2014" xfId="516" xr:uid="{00000000-0005-0000-0000-000003020000}"/>
    <cellStyle name="_34BESZ2006otthon_TartalékKötvényLekötésekEgyebek2014" xfId="517" xr:uid="{00000000-0005-0000-0000-000004020000}"/>
    <cellStyle name="_alapokmányok" xfId="518" xr:uid="{00000000-0005-0000-0000-000005020000}"/>
    <cellStyle name="_alapokmányok_PH KVI 2014 KV 2014 02 20 elfogadott TEST2" xfId="519" xr:uid="{00000000-0005-0000-0000-000006020000}"/>
    <cellStyle name="_alapokmányok_TartalékKötvényLekötésekEgyebek2014" xfId="520" xr:uid="{00000000-0005-0000-0000-000007020000}"/>
    <cellStyle name="_EUs pályázatok intézmények felé" xfId="521" xr:uid="{00000000-0005-0000-0000-000008020000}"/>
    <cellStyle name="_EUs pályázatok intézmények felé_TartalékKötvényLekötésekEgyebek2014" xfId="522" xr:uid="{00000000-0005-0000-0000-000009020000}"/>
    <cellStyle name="_Kötvény törlesztés éls kamat alakulása" xfId="523" xr:uid="{00000000-0005-0000-0000-00000A020000}"/>
    <cellStyle name="_Kötvény törlesztés éls kamat alakulása_TartalékKötvényLekötésekEgyebek2014" xfId="524" xr:uid="{00000000-0005-0000-0000-00000B020000}"/>
    <cellStyle name="_kötvénylekötés és kamatbevétel" xfId="525" xr:uid="{00000000-0005-0000-0000-00000C020000}"/>
    <cellStyle name="_kötvénylekötés és kamatbevétel_TartalékKötvényLekötésekEgyebek2014" xfId="526" xr:uid="{00000000-0005-0000-0000-00000D020000}"/>
    <cellStyle name="_Másolat eredetije2006.évi harmadik rendelet-módosításO" xfId="527" xr:uid="{00000000-0005-0000-0000-00000E020000}"/>
    <cellStyle name="_Másolat eredetije2006.évi harmadik rendelet-módosításO_1" xfId="528" xr:uid="{00000000-0005-0000-0000-00000F020000}"/>
    <cellStyle name="_Másolat eredetije2006.évi harmadik rendelet-módosításO_1_TartalékKötvényLekötésekEgyebek2014" xfId="529" xr:uid="{00000000-0005-0000-0000-000010020000}"/>
    <cellStyle name="_Másolat eredetije2006.évi harmadik rendelet-módosításO_2" xfId="530" xr:uid="{00000000-0005-0000-0000-000011020000}"/>
    <cellStyle name="_Másolat eredetije2006.évi harmadik rendelet-módosításO_2_TartalékKötvényLekötésekEgyebek2014" xfId="531" xr:uid="{00000000-0005-0000-0000-000012020000}"/>
    <cellStyle name="_Másolat eredetije2006.évi harmadik rendelet-módosításO_3" xfId="532" xr:uid="{00000000-0005-0000-0000-000013020000}"/>
    <cellStyle name="_Másolat eredetije2006.évi harmadik rendelet-módosításO_3_TartalékKötvényLekötésekEgyebek2014" xfId="533" xr:uid="{00000000-0005-0000-0000-000014020000}"/>
    <cellStyle name="_Másolat eredetije2006.évi harmadik rendelet-módosításO_4" xfId="534" xr:uid="{00000000-0005-0000-0000-000015020000}"/>
    <cellStyle name="_Másolat eredetije2006.évi harmadik rendelet-módosításO_4_TartalékKötvényLekötésekEgyebek2014" xfId="535" xr:uid="{00000000-0005-0000-0000-000016020000}"/>
    <cellStyle name="_Másolat eredetije2006.évi harmadik rendelet-módosításO_TartalékKötvényLekötésekEgyebek2014" xfId="536" xr:uid="{00000000-0005-0000-0000-000017020000}"/>
    <cellStyle name="_Munkafüzet2" xfId="537" xr:uid="{00000000-0005-0000-0000-000018020000}"/>
    <cellStyle name="_Munkafüzet2_TartalékKötvényLekötésekEgyebek2014" xfId="538" xr:uid="{00000000-0005-0000-0000-000019020000}"/>
    <cellStyle name="_TÁMOP félévesGesz" xfId="539" xr:uid="{00000000-0005-0000-0000-00001A020000}"/>
    <cellStyle name="_TÁMOP félévesGesz_TartalékKötvényLekötésekEgyebek2014" xfId="540" xr:uid="{00000000-0005-0000-0000-00001B020000}"/>
    <cellStyle name="_TartalékKötvényLekötésekEgyebek2011" xfId="541" xr:uid="{00000000-0005-0000-0000-00001C020000}"/>
    <cellStyle name="_TartalékKötvényLekötésekEgyebek2011_TartalékKötvényLekötésekEgyebek2014" xfId="542" xr:uid="{00000000-0005-0000-0000-00001D020000}"/>
    <cellStyle name="_TEST1" xfId="543" xr:uid="{00000000-0005-0000-0000-00001E020000}"/>
    <cellStyle name="_TEST1 2" xfId="544" xr:uid="{00000000-0005-0000-0000-00001F020000}"/>
    <cellStyle name="_TEST1 3" xfId="545" xr:uid="{00000000-0005-0000-0000-000020020000}"/>
    <cellStyle name="_TEST1 3 2" xfId="546" xr:uid="{00000000-0005-0000-0000-000021020000}"/>
    <cellStyle name="_TEST1 4" xfId="547" xr:uid="{00000000-0005-0000-0000-000022020000}"/>
    <cellStyle name="_TEST1 5" xfId="548" xr:uid="{00000000-0005-0000-0000-000023020000}"/>
    <cellStyle name="_TEST1 5 2" xfId="549" xr:uid="{00000000-0005-0000-0000-000024020000}"/>
    <cellStyle name="_TEST1_1" xfId="550" xr:uid="{00000000-0005-0000-0000-000025020000}"/>
    <cellStyle name="_TEST1_1_TartalékKötvényLekötésekEgyebek2014" xfId="551" xr:uid="{00000000-0005-0000-0000-000026020000}"/>
    <cellStyle name="_TEST1_TartalékKötvényLekötésekEgyebek2014" xfId="552" xr:uid="{00000000-0005-0000-0000-000027020000}"/>
    <cellStyle name="_TEST2" xfId="553" xr:uid="{00000000-0005-0000-0000-000028020000}"/>
    <cellStyle name="_TEST2 2" xfId="554" xr:uid="{00000000-0005-0000-0000-000029020000}"/>
    <cellStyle name="_TEST2 3" xfId="555" xr:uid="{00000000-0005-0000-0000-00002A020000}"/>
    <cellStyle name="_TEST2 3 2" xfId="556" xr:uid="{00000000-0005-0000-0000-00002B020000}"/>
    <cellStyle name="_TEST2 4" xfId="557" xr:uid="{00000000-0005-0000-0000-00002C020000}"/>
    <cellStyle name="_TEST2 5" xfId="558" xr:uid="{00000000-0005-0000-0000-00002D020000}"/>
    <cellStyle name="_TEST2 5 2" xfId="559" xr:uid="{00000000-0005-0000-0000-00002E020000}"/>
    <cellStyle name="_TEST2_1" xfId="560" xr:uid="{00000000-0005-0000-0000-00002F020000}"/>
    <cellStyle name="_TEST2_1_TartalékKötvényLekötésekEgyebek2014" xfId="561" xr:uid="{00000000-0005-0000-0000-000030020000}"/>
    <cellStyle name="_TEST2_2" xfId="562" xr:uid="{00000000-0005-0000-0000-000031020000}"/>
    <cellStyle name="_TEST2_2_PH KVI 2014 KV 2014 02 20 elfogadott TEST2" xfId="563" xr:uid="{00000000-0005-0000-0000-000032020000}"/>
    <cellStyle name="_TEST2_2_TartalékKötvényLekötésekEgyebek2014" xfId="564" xr:uid="{00000000-0005-0000-0000-000033020000}"/>
    <cellStyle name="_TEST2_TartalékKötvényLekötésekEgyebek2014" xfId="565" xr:uid="{00000000-0005-0000-0000-000034020000}"/>
    <cellStyle name="_TEST3" xfId="566" xr:uid="{00000000-0005-0000-0000-000035020000}"/>
    <cellStyle name="_TEST3 2" xfId="567" xr:uid="{00000000-0005-0000-0000-000036020000}"/>
    <cellStyle name="_TEST3 3" xfId="568" xr:uid="{00000000-0005-0000-0000-000037020000}"/>
    <cellStyle name="_TEST3 3 2" xfId="569" xr:uid="{00000000-0005-0000-0000-000038020000}"/>
    <cellStyle name="_TEST3 4" xfId="570" xr:uid="{00000000-0005-0000-0000-000039020000}"/>
    <cellStyle name="_TEST3 5" xfId="571" xr:uid="{00000000-0005-0000-0000-00003A020000}"/>
    <cellStyle name="_TEST3 5 2" xfId="572" xr:uid="{00000000-0005-0000-0000-00003B020000}"/>
    <cellStyle name="_TEST3_1" xfId="573" xr:uid="{00000000-0005-0000-0000-00003C020000}"/>
    <cellStyle name="_TEST3_1_TartalékKötvényLekötésekEgyebek2014" xfId="574" xr:uid="{00000000-0005-0000-0000-00003D020000}"/>
    <cellStyle name="_TEST3_TartalékKötvényLekötésekEgyebek2014" xfId="575" xr:uid="{00000000-0005-0000-0000-00003E020000}"/>
    <cellStyle name="_TEST3V" xfId="576" xr:uid="{00000000-0005-0000-0000-00003F020000}"/>
    <cellStyle name="_TEST3V_1" xfId="577" xr:uid="{00000000-0005-0000-0000-000040020000}"/>
    <cellStyle name="_TEST3V_1_TartalékKötvényLekötésekEgyebek2014" xfId="578" xr:uid="{00000000-0005-0000-0000-000041020000}"/>
    <cellStyle name="_TEST3V_2" xfId="579" xr:uid="{00000000-0005-0000-0000-000042020000}"/>
    <cellStyle name="_TEST3V_2_PH KVI 2014 KV 2014 02 20 elfogadott TEST2" xfId="580" xr:uid="{00000000-0005-0000-0000-000043020000}"/>
    <cellStyle name="_TEST3V_2_TartalékKötvényLekötésekEgyebek2014" xfId="581" xr:uid="{00000000-0005-0000-0000-000044020000}"/>
    <cellStyle name="_TEST3V_3" xfId="582" xr:uid="{00000000-0005-0000-0000-000045020000}"/>
    <cellStyle name="_TEST3V_3_TartalékKötvényLekötésekEgyebek2014" xfId="583" xr:uid="{00000000-0005-0000-0000-000046020000}"/>
    <cellStyle name="_TEST3V_4" xfId="584" xr:uid="{00000000-0005-0000-0000-000047020000}"/>
    <cellStyle name="_TEST3V_4 2" xfId="585" xr:uid="{00000000-0005-0000-0000-000048020000}"/>
    <cellStyle name="_TEST3V_4 3" xfId="586" xr:uid="{00000000-0005-0000-0000-000049020000}"/>
    <cellStyle name="_TEST3V_4 3 2" xfId="587" xr:uid="{00000000-0005-0000-0000-00004A020000}"/>
    <cellStyle name="_TEST3V_4 4" xfId="588" xr:uid="{00000000-0005-0000-0000-00004B020000}"/>
    <cellStyle name="_TEST3V_4 5" xfId="589" xr:uid="{00000000-0005-0000-0000-00004C020000}"/>
    <cellStyle name="_TEST3V_4 5 2" xfId="590" xr:uid="{00000000-0005-0000-0000-00004D020000}"/>
    <cellStyle name="_TEST3V_4_TartalékKötvényLekötésekEgyebek2014" xfId="591" xr:uid="{00000000-0005-0000-0000-00004E020000}"/>
    <cellStyle name="_TEST3V_TartalékKötvényLekötésekEgyebek2014" xfId="592" xr:uid="{00000000-0005-0000-0000-00004F020000}"/>
    <cellStyle name="_test4" xfId="593" xr:uid="{00000000-0005-0000-0000-000050020000}"/>
    <cellStyle name="_test4_1" xfId="594" xr:uid="{00000000-0005-0000-0000-000051020000}"/>
    <cellStyle name="_test4_1_TartalékKötvényLekötésekEgyebek2014" xfId="595" xr:uid="{00000000-0005-0000-0000-000052020000}"/>
    <cellStyle name="_test4_2" xfId="596" xr:uid="{00000000-0005-0000-0000-000053020000}"/>
    <cellStyle name="_test4_2_TartalékKötvényLekötésekEgyebek2014" xfId="597" xr:uid="{00000000-0005-0000-0000-000054020000}"/>
    <cellStyle name="_test4_3" xfId="598" xr:uid="{00000000-0005-0000-0000-000055020000}"/>
    <cellStyle name="_test4_3_TartalékKötvényLekötésekEgyebek2014" xfId="599" xr:uid="{00000000-0005-0000-0000-000056020000}"/>
    <cellStyle name="_test4_4" xfId="600" xr:uid="{00000000-0005-0000-0000-000057020000}"/>
    <cellStyle name="_test4_4_TartalékKötvényLekötésekEgyebek2014" xfId="601" xr:uid="{00000000-0005-0000-0000-000058020000}"/>
    <cellStyle name="_test4_TartalékKötvényLekötésekEgyebek2014" xfId="602" xr:uid="{00000000-0005-0000-0000-000059020000}"/>
    <cellStyle name="_TEST5" xfId="603" xr:uid="{00000000-0005-0000-0000-00005A020000}"/>
    <cellStyle name="_TEST5_1" xfId="604" xr:uid="{00000000-0005-0000-0000-00005B020000}"/>
    <cellStyle name="_TEST5_1_TartalékKötvényLekötésekEgyebek2014" xfId="605" xr:uid="{00000000-0005-0000-0000-00005C020000}"/>
    <cellStyle name="_TEST5_2" xfId="606" xr:uid="{00000000-0005-0000-0000-00005D020000}"/>
    <cellStyle name="_TEST5_2 2" xfId="607" xr:uid="{00000000-0005-0000-0000-00005E020000}"/>
    <cellStyle name="_TEST5_2 3" xfId="608" xr:uid="{00000000-0005-0000-0000-00005F020000}"/>
    <cellStyle name="_TEST5_2 3 2" xfId="609" xr:uid="{00000000-0005-0000-0000-000060020000}"/>
    <cellStyle name="_TEST5_2 4" xfId="610" xr:uid="{00000000-0005-0000-0000-000061020000}"/>
    <cellStyle name="_TEST5_2 5" xfId="611" xr:uid="{00000000-0005-0000-0000-000062020000}"/>
    <cellStyle name="_TEST5_2 5 2" xfId="612" xr:uid="{00000000-0005-0000-0000-000063020000}"/>
    <cellStyle name="_TEST5_2_TartalékKötvényLekötésekEgyebek2014" xfId="613" xr:uid="{00000000-0005-0000-0000-000064020000}"/>
    <cellStyle name="_TEST5_3" xfId="614" xr:uid="{00000000-0005-0000-0000-000065020000}"/>
    <cellStyle name="_TEST5_3_TartalékKötvényLekötésekEgyebek2014" xfId="615" xr:uid="{00000000-0005-0000-0000-000066020000}"/>
    <cellStyle name="_TEST5_TartalékKötvényLekötésekEgyebek2014" xfId="616" xr:uid="{00000000-0005-0000-0000-000067020000}"/>
    <cellStyle name="20% - Accent1" xfId="617" xr:uid="{00000000-0005-0000-0000-000068020000}"/>
    <cellStyle name="20% - Accent2" xfId="618" xr:uid="{00000000-0005-0000-0000-000069020000}"/>
    <cellStyle name="20% - Accent3" xfId="619" xr:uid="{00000000-0005-0000-0000-00006A020000}"/>
    <cellStyle name="20% - Accent4" xfId="620" xr:uid="{00000000-0005-0000-0000-00006B020000}"/>
    <cellStyle name="20% - Accent5" xfId="621" xr:uid="{00000000-0005-0000-0000-00006C020000}"/>
    <cellStyle name="20% - Accent6" xfId="622" xr:uid="{00000000-0005-0000-0000-00006D020000}"/>
    <cellStyle name="40% - Accent1" xfId="623" xr:uid="{00000000-0005-0000-0000-00006E020000}"/>
    <cellStyle name="40% - Accent2" xfId="624" xr:uid="{00000000-0005-0000-0000-00006F020000}"/>
    <cellStyle name="40% - Accent3" xfId="625" xr:uid="{00000000-0005-0000-0000-000070020000}"/>
    <cellStyle name="40% - Accent4" xfId="626" xr:uid="{00000000-0005-0000-0000-000071020000}"/>
    <cellStyle name="40% - Accent5" xfId="627" xr:uid="{00000000-0005-0000-0000-000072020000}"/>
    <cellStyle name="40% - Accent6" xfId="628" xr:uid="{00000000-0005-0000-0000-000073020000}"/>
    <cellStyle name="60% - Accent1" xfId="629" xr:uid="{00000000-0005-0000-0000-000074020000}"/>
    <cellStyle name="60% - Accent2" xfId="630" xr:uid="{00000000-0005-0000-0000-000075020000}"/>
    <cellStyle name="60% - Accent3" xfId="631" xr:uid="{00000000-0005-0000-0000-000076020000}"/>
    <cellStyle name="60% - Accent4" xfId="632" xr:uid="{00000000-0005-0000-0000-000077020000}"/>
    <cellStyle name="60% - Accent5" xfId="633" xr:uid="{00000000-0005-0000-0000-000078020000}"/>
    <cellStyle name="60% - Accent6" xfId="634" xr:uid="{00000000-0005-0000-0000-000079020000}"/>
    <cellStyle name="Accent1" xfId="635" xr:uid="{00000000-0005-0000-0000-00007A020000}"/>
    <cellStyle name="Accent2" xfId="636" xr:uid="{00000000-0005-0000-0000-00007B020000}"/>
    <cellStyle name="Accent3" xfId="637" xr:uid="{00000000-0005-0000-0000-00007C020000}"/>
    <cellStyle name="Accent4" xfId="638" xr:uid="{00000000-0005-0000-0000-00007D020000}"/>
    <cellStyle name="Accent5" xfId="639" xr:uid="{00000000-0005-0000-0000-00007E020000}"/>
    <cellStyle name="Accent6" xfId="640" xr:uid="{00000000-0005-0000-0000-00007F020000}"/>
    <cellStyle name="Bad" xfId="641" xr:uid="{00000000-0005-0000-0000-000080020000}"/>
    <cellStyle name="Calculation" xfId="642" xr:uid="{00000000-0005-0000-0000-000081020000}"/>
    <cellStyle name="Check Cell" xfId="643" xr:uid="{00000000-0005-0000-0000-000082020000}"/>
    <cellStyle name="Explanatory Text" xfId="644" xr:uid="{00000000-0005-0000-0000-000083020000}"/>
    <cellStyle name="Ezres" xfId="645" builtinId="3"/>
    <cellStyle name="Ezres 2" xfId="646" xr:uid="{00000000-0005-0000-0000-000085020000}"/>
    <cellStyle name="Ezres 2 2" xfId="647" xr:uid="{00000000-0005-0000-0000-000086020000}"/>
    <cellStyle name="Ezres 2 2 2" xfId="648" xr:uid="{00000000-0005-0000-0000-000087020000}"/>
    <cellStyle name="Ezres 2 3" xfId="649" xr:uid="{00000000-0005-0000-0000-000088020000}"/>
    <cellStyle name="Ezres 2 4" xfId="650" xr:uid="{00000000-0005-0000-0000-000089020000}"/>
    <cellStyle name="Ezres 3" xfId="651" xr:uid="{00000000-0005-0000-0000-00008A020000}"/>
    <cellStyle name="Ezres 3 2" xfId="652" xr:uid="{00000000-0005-0000-0000-00008B020000}"/>
    <cellStyle name="Ezres 3 3" xfId="653" xr:uid="{00000000-0005-0000-0000-00008C020000}"/>
    <cellStyle name="Ezres 4" xfId="654" xr:uid="{00000000-0005-0000-0000-00008D020000}"/>
    <cellStyle name="Ezres 4 2" xfId="655" xr:uid="{00000000-0005-0000-0000-00008E020000}"/>
    <cellStyle name="Ezres 5" xfId="656" xr:uid="{00000000-0005-0000-0000-00008F020000}"/>
    <cellStyle name="Ezres 5 2" xfId="657" xr:uid="{00000000-0005-0000-0000-000090020000}"/>
    <cellStyle name="Ezres 6" xfId="658" xr:uid="{00000000-0005-0000-0000-000091020000}"/>
    <cellStyle name="Good" xfId="659" xr:uid="{00000000-0005-0000-0000-000092020000}"/>
    <cellStyle name="Heading 1" xfId="660" xr:uid="{00000000-0005-0000-0000-000093020000}"/>
    <cellStyle name="Heading 2" xfId="661" xr:uid="{00000000-0005-0000-0000-000094020000}"/>
    <cellStyle name="Heading 3" xfId="662" xr:uid="{00000000-0005-0000-0000-000095020000}"/>
    <cellStyle name="Heading 4" xfId="663" xr:uid="{00000000-0005-0000-0000-000096020000}"/>
    <cellStyle name="Input" xfId="664" xr:uid="{00000000-0005-0000-0000-000097020000}"/>
    <cellStyle name="Linked Cell" xfId="665" xr:uid="{00000000-0005-0000-0000-000098020000}"/>
    <cellStyle name="Neutral" xfId="666" xr:uid="{00000000-0005-0000-0000-000099020000}"/>
    <cellStyle name="Normál" xfId="0" builtinId="0"/>
    <cellStyle name="Normál 2" xfId="667" xr:uid="{00000000-0005-0000-0000-00009B020000}"/>
    <cellStyle name="Normál 2 2" xfId="668" xr:uid="{00000000-0005-0000-0000-00009C020000}"/>
    <cellStyle name="Normál 2 2 2" xfId="669" xr:uid="{00000000-0005-0000-0000-00009D020000}"/>
    <cellStyle name="Normál 2 3" xfId="670" xr:uid="{00000000-0005-0000-0000-00009E020000}"/>
    <cellStyle name="Normál 2 4" xfId="671" xr:uid="{00000000-0005-0000-0000-00009F020000}"/>
    <cellStyle name="Normál 2_melléklet_3_kiadás_9000_121221_penzugy" xfId="672" xr:uid="{00000000-0005-0000-0000-0000A0020000}"/>
    <cellStyle name="Normál 3" xfId="673" xr:uid="{00000000-0005-0000-0000-0000A1020000}"/>
    <cellStyle name="Normál 3 2" xfId="674" xr:uid="{00000000-0005-0000-0000-0000A2020000}"/>
    <cellStyle name="Normál 4" xfId="675" xr:uid="{00000000-0005-0000-0000-0000A3020000}"/>
    <cellStyle name="Normál 5" xfId="676" xr:uid="{00000000-0005-0000-0000-0000A4020000}"/>
    <cellStyle name="Normál 5 2" xfId="677" xr:uid="{00000000-0005-0000-0000-0000A5020000}"/>
    <cellStyle name="Normál 5 3" xfId="678" xr:uid="{00000000-0005-0000-0000-0000A6020000}"/>
    <cellStyle name="Normál 6" xfId="679" xr:uid="{00000000-0005-0000-0000-0000A7020000}"/>
    <cellStyle name="Normál 6 2" xfId="680" xr:uid="{00000000-0005-0000-0000-0000A8020000}"/>
    <cellStyle name="Normál 6 3" xfId="681" xr:uid="{00000000-0005-0000-0000-0000A9020000}"/>
    <cellStyle name="Normál 7" xfId="682" xr:uid="{00000000-0005-0000-0000-0000AA020000}"/>
    <cellStyle name="Normál 8" xfId="683" xr:uid="{00000000-0005-0000-0000-0000AB020000}"/>
    <cellStyle name="Normal_APUT202" xfId="684" xr:uid="{00000000-0005-0000-0000-0000AC020000}"/>
    <cellStyle name="Note" xfId="685" xr:uid="{00000000-0005-0000-0000-0000AD020000}"/>
    <cellStyle name="Output" xfId="686" xr:uid="{00000000-0005-0000-0000-0000AE020000}"/>
    <cellStyle name="Pénznem" xfId="687" builtinId="4"/>
    <cellStyle name="Pénznem 2" xfId="688" xr:uid="{00000000-0005-0000-0000-0000B0020000}"/>
    <cellStyle name="Pénznem 2 2" xfId="689" xr:uid="{00000000-0005-0000-0000-0000B1020000}"/>
    <cellStyle name="Pénznem 2 3" xfId="690" xr:uid="{00000000-0005-0000-0000-0000B2020000}"/>
    <cellStyle name="Pénznem 2 4" xfId="691" xr:uid="{00000000-0005-0000-0000-0000B3020000}"/>
    <cellStyle name="Pénznem 3" xfId="692" xr:uid="{00000000-0005-0000-0000-0000B4020000}"/>
    <cellStyle name="Pénznem 3 2" xfId="693" xr:uid="{00000000-0005-0000-0000-0000B5020000}"/>
    <cellStyle name="Pénznem 3 3" xfId="694" xr:uid="{00000000-0005-0000-0000-0000B6020000}"/>
    <cellStyle name="Pénznem 3 4" xfId="695" xr:uid="{00000000-0005-0000-0000-0000B7020000}"/>
    <cellStyle name="Pénznem 4" xfId="696" xr:uid="{00000000-0005-0000-0000-0000B8020000}"/>
    <cellStyle name="Pénznem 5" xfId="697" xr:uid="{00000000-0005-0000-0000-0000B9020000}"/>
    <cellStyle name="Pénznem 6" xfId="698" xr:uid="{00000000-0005-0000-0000-0000BA020000}"/>
    <cellStyle name="Pénznem 6 2" xfId="699" xr:uid="{00000000-0005-0000-0000-0000BB020000}"/>
    <cellStyle name="Stílus 1" xfId="700" xr:uid="{00000000-0005-0000-0000-0000BC020000}"/>
    <cellStyle name="Stílus 1 2" xfId="701" xr:uid="{00000000-0005-0000-0000-0000BD020000}"/>
    <cellStyle name="Stílus 4" xfId="702" xr:uid="{00000000-0005-0000-0000-0000BE020000}"/>
    <cellStyle name="Százalék 2" xfId="703" xr:uid="{00000000-0005-0000-0000-0000BF020000}"/>
    <cellStyle name="Százalék 2 2" xfId="704" xr:uid="{00000000-0005-0000-0000-0000C0020000}"/>
    <cellStyle name="Százalék 2 3" xfId="705" xr:uid="{00000000-0005-0000-0000-0000C1020000}"/>
    <cellStyle name="Százalék 2 4" xfId="706" xr:uid="{00000000-0005-0000-0000-0000C2020000}"/>
    <cellStyle name="Százalék 3" xfId="707" xr:uid="{00000000-0005-0000-0000-0000C3020000}"/>
    <cellStyle name="Százalék 3 2" xfId="708" xr:uid="{00000000-0005-0000-0000-0000C4020000}"/>
    <cellStyle name="Százalék 4" xfId="709" xr:uid="{00000000-0005-0000-0000-0000C5020000}"/>
    <cellStyle name="Százalék 5" xfId="710" xr:uid="{00000000-0005-0000-0000-0000C6020000}"/>
    <cellStyle name="Százalék 5 2" xfId="711" xr:uid="{00000000-0005-0000-0000-0000C7020000}"/>
    <cellStyle name="Title" xfId="712" xr:uid="{00000000-0005-0000-0000-0000C8020000}"/>
    <cellStyle name="Total" xfId="713" xr:uid="{00000000-0005-0000-0000-0000C9020000}"/>
    <cellStyle name="Warning Text" xfId="714" xr:uid="{00000000-0005-0000-0000-0000CA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AL128"/>
  <sheetViews>
    <sheetView tabSelected="1" zoomScale="70" zoomScaleNormal="70" zoomScaleSheetLayoutView="80" zoomScalePageLayoutView="80" workbookViewId="0">
      <selection activeCell="I3" sqref="I3"/>
    </sheetView>
  </sheetViews>
  <sheetFormatPr defaultColWidth="9.140625" defaultRowHeight="15" x14ac:dyDescent="0.25"/>
  <cols>
    <col min="1" max="1" width="4.85546875" style="5" customWidth="1"/>
    <col min="2" max="2" width="114.140625" style="6" customWidth="1"/>
    <col min="3" max="3" width="23.5703125" style="6" bestFit="1" customWidth="1"/>
    <col min="4" max="4" width="20.7109375" style="6" bestFit="1" customWidth="1"/>
    <col min="5" max="5" width="23.5703125" style="6" bestFit="1" customWidth="1"/>
    <col min="6" max="6" width="23.140625" style="59" customWidth="1"/>
    <col min="7" max="7" width="23.140625" style="6" customWidth="1"/>
    <col min="8" max="8" width="24.5703125" style="6" customWidth="1"/>
    <col min="9" max="9" width="24.7109375" style="53" customWidth="1"/>
    <col min="10" max="10" width="12.140625" style="80" hidden="1" customWidth="1"/>
    <col min="11" max="11" width="5.85546875" style="6" customWidth="1"/>
    <col min="12" max="12" width="9.85546875" style="6" bestFit="1" customWidth="1"/>
    <col min="13" max="16384" width="9.140625" style="6"/>
  </cols>
  <sheetData>
    <row r="1" spans="1:10" ht="22.5" x14ac:dyDescent="0.3">
      <c r="D1" s="9"/>
      <c r="I1" s="9" t="s">
        <v>217</v>
      </c>
    </row>
    <row r="2" spans="1:10" ht="22.5" x14ac:dyDescent="0.3">
      <c r="D2" s="9"/>
      <c r="I2" s="9" t="s">
        <v>218</v>
      </c>
    </row>
    <row r="3" spans="1:10" ht="22.5" x14ac:dyDescent="0.3">
      <c r="D3" s="9"/>
      <c r="I3" s="9"/>
    </row>
    <row r="4" spans="1:10" ht="73.5" customHeight="1" x14ac:dyDescent="0.25">
      <c r="A4" s="86" t="s">
        <v>28</v>
      </c>
      <c r="B4" s="86"/>
      <c r="C4" s="86"/>
      <c r="D4" s="86"/>
      <c r="E4" s="86"/>
      <c r="F4" s="86"/>
      <c r="G4" s="86"/>
      <c r="H4" s="86"/>
      <c r="I4" s="86"/>
    </row>
    <row r="5" spans="1:10" ht="22.5" customHeight="1" thickBot="1" x14ac:dyDescent="0.35">
      <c r="B5" s="1"/>
      <c r="C5" s="1"/>
      <c r="D5" s="1"/>
      <c r="G5" s="51"/>
      <c r="H5" s="51"/>
      <c r="I5" s="63" t="s">
        <v>97</v>
      </c>
    </row>
    <row r="6" spans="1:10" s="11" customFormat="1" ht="68.25" thickBot="1" x14ac:dyDescent="0.35">
      <c r="A6" s="7"/>
      <c r="B6" s="16" t="s">
        <v>0</v>
      </c>
      <c r="C6" s="33" t="s">
        <v>100</v>
      </c>
      <c r="D6" s="40" t="s">
        <v>98</v>
      </c>
      <c r="E6" s="41" t="s">
        <v>29</v>
      </c>
      <c r="F6" s="62" t="s">
        <v>199</v>
      </c>
      <c r="G6" s="62" t="s">
        <v>200</v>
      </c>
      <c r="H6" s="62" t="s">
        <v>206</v>
      </c>
      <c r="I6" s="33" t="s">
        <v>201</v>
      </c>
      <c r="J6" s="81"/>
    </row>
    <row r="7" spans="1:10" s="8" customFormat="1" ht="44.25" customHeight="1" thickBot="1" x14ac:dyDescent="0.35">
      <c r="A7" s="14" t="s">
        <v>2</v>
      </c>
      <c r="B7" s="19" t="s">
        <v>4</v>
      </c>
      <c r="C7" s="10">
        <f>C8+C11+C20+C29+C49+C54+C59+C86+C92+C97+C39</f>
        <v>3144097</v>
      </c>
      <c r="D7" s="46">
        <f t="shared" ref="D7:I7" si="0">D8+D11+D20+D29+D39+D49+D54+D59+D86+D92+D97</f>
        <v>564829</v>
      </c>
      <c r="E7" s="46">
        <f t="shared" si="0"/>
        <v>3708926</v>
      </c>
      <c r="F7" s="46">
        <f t="shared" si="0"/>
        <v>-69996</v>
      </c>
      <c r="G7" s="46">
        <f t="shared" si="0"/>
        <v>-40631.199999999997</v>
      </c>
      <c r="H7" s="46">
        <f t="shared" si="0"/>
        <v>-1639204</v>
      </c>
      <c r="I7" s="46">
        <f t="shared" si="0"/>
        <v>1959094.8</v>
      </c>
      <c r="J7" s="81"/>
    </row>
    <row r="8" spans="1:10" s="66" customFormat="1" ht="33" customHeight="1" x14ac:dyDescent="0.3">
      <c r="A8" s="23"/>
      <c r="B8" s="17" t="s">
        <v>8</v>
      </c>
      <c r="C8" s="65">
        <f t="shared" ref="C8:I8" si="1">SUM(C9:C10)</f>
        <v>0</v>
      </c>
      <c r="D8" s="54">
        <f t="shared" si="1"/>
        <v>56934</v>
      </c>
      <c r="E8" s="60">
        <f t="shared" si="1"/>
        <v>56934</v>
      </c>
      <c r="F8" s="60">
        <f t="shared" si="1"/>
        <v>0</v>
      </c>
      <c r="G8" s="60">
        <f t="shared" si="1"/>
        <v>0</v>
      </c>
      <c r="H8" s="60">
        <f t="shared" si="1"/>
        <v>-38126</v>
      </c>
      <c r="I8" s="60">
        <f t="shared" si="1"/>
        <v>18808</v>
      </c>
      <c r="J8" s="82"/>
    </row>
    <row r="9" spans="1:10" s="4" customFormat="1" ht="20.25" x14ac:dyDescent="0.3">
      <c r="A9" s="22"/>
      <c r="B9" s="48" t="s">
        <v>79</v>
      </c>
      <c r="C9" s="47"/>
      <c r="D9" s="29">
        <v>31602</v>
      </c>
      <c r="E9" s="29">
        <f>+C9+D9</f>
        <v>31602</v>
      </c>
      <c r="F9" s="24"/>
      <c r="G9" s="24"/>
      <c r="H9" s="24">
        <v>-31602</v>
      </c>
      <c r="I9" s="24">
        <f>+E9+F9+G9+H9</f>
        <v>0</v>
      </c>
      <c r="J9" s="83" t="s">
        <v>168</v>
      </c>
    </row>
    <row r="10" spans="1:10" s="4" customFormat="1" ht="20.25" x14ac:dyDescent="0.3">
      <c r="A10" s="22"/>
      <c r="B10" s="48" t="s">
        <v>83</v>
      </c>
      <c r="C10" s="47"/>
      <c r="D10" s="29">
        <v>25332</v>
      </c>
      <c r="E10" s="29">
        <f>+C10+D10</f>
        <v>25332</v>
      </c>
      <c r="F10" s="24"/>
      <c r="G10" s="24"/>
      <c r="H10" s="24">
        <v>-6524</v>
      </c>
      <c r="I10" s="24">
        <f>+E10+F10+G10+H10</f>
        <v>18808</v>
      </c>
      <c r="J10" s="83" t="s">
        <v>169</v>
      </c>
    </row>
    <row r="11" spans="1:10" s="2" customFormat="1" ht="27.75" customHeight="1" x14ac:dyDescent="0.3">
      <c r="A11" s="22"/>
      <c r="B11" s="20" t="s">
        <v>91</v>
      </c>
      <c r="C11" s="60">
        <f t="shared" ref="C11:I11" si="2">SUM(C12:C19)</f>
        <v>598000</v>
      </c>
      <c r="D11" s="54">
        <f t="shared" si="2"/>
        <v>63073</v>
      </c>
      <c r="E11" s="60">
        <f t="shared" si="2"/>
        <v>661073</v>
      </c>
      <c r="F11" s="60">
        <f t="shared" si="2"/>
        <v>0</v>
      </c>
      <c r="G11" s="60">
        <f t="shared" si="2"/>
        <v>0</v>
      </c>
      <c r="H11" s="60">
        <f t="shared" si="2"/>
        <v>-292966</v>
      </c>
      <c r="I11" s="60">
        <f t="shared" si="2"/>
        <v>368107</v>
      </c>
      <c r="J11" s="83"/>
    </row>
    <row r="12" spans="1:10" s="2" customFormat="1" ht="20.25" x14ac:dyDescent="0.3">
      <c r="A12" s="22"/>
      <c r="B12" s="28" t="s">
        <v>108</v>
      </c>
      <c r="C12" s="29">
        <v>199000</v>
      </c>
      <c r="D12" s="42"/>
      <c r="E12" s="29">
        <f>+C12+D12</f>
        <v>199000</v>
      </c>
      <c r="F12" s="24"/>
      <c r="G12" s="24"/>
      <c r="H12" s="24">
        <v>-199000</v>
      </c>
      <c r="I12" s="24">
        <f t="shared" ref="I12:I19" si="3">+E12+F12+G12+H12</f>
        <v>0</v>
      </c>
      <c r="J12" s="83" t="s">
        <v>122</v>
      </c>
    </row>
    <row r="13" spans="1:10" s="2" customFormat="1" ht="40.5" x14ac:dyDescent="0.3">
      <c r="A13" s="22"/>
      <c r="B13" s="30" t="s">
        <v>101</v>
      </c>
      <c r="C13" s="29">
        <v>83000</v>
      </c>
      <c r="D13" s="42"/>
      <c r="E13" s="29">
        <v>83000</v>
      </c>
      <c r="F13" s="24"/>
      <c r="G13" s="24"/>
      <c r="H13" s="58">
        <v>-8896</v>
      </c>
      <c r="I13" s="58">
        <f t="shared" si="3"/>
        <v>74104</v>
      </c>
      <c r="J13" s="83" t="s">
        <v>127</v>
      </c>
    </row>
    <row r="14" spans="1:10" s="2" customFormat="1" ht="40.5" x14ac:dyDescent="0.3">
      <c r="A14" s="22"/>
      <c r="B14" s="30" t="s">
        <v>106</v>
      </c>
      <c r="C14" s="29">
        <v>45000</v>
      </c>
      <c r="D14" s="42"/>
      <c r="E14" s="29">
        <f>+C14+D14</f>
        <v>45000</v>
      </c>
      <c r="F14" s="24"/>
      <c r="G14" s="24"/>
      <c r="H14" s="58">
        <v>-45000</v>
      </c>
      <c r="I14" s="58">
        <f t="shared" si="3"/>
        <v>0</v>
      </c>
      <c r="J14" s="83" t="s">
        <v>129</v>
      </c>
    </row>
    <row r="15" spans="1:10" s="2" customFormat="1" ht="20.25" x14ac:dyDescent="0.3">
      <c r="A15" s="22"/>
      <c r="B15" s="28" t="s">
        <v>33</v>
      </c>
      <c r="C15" s="29">
        <v>99000</v>
      </c>
      <c r="D15" s="42">
        <v>63073</v>
      </c>
      <c r="E15" s="29">
        <f>+C15+D15</f>
        <v>162073</v>
      </c>
      <c r="F15" s="24"/>
      <c r="G15" s="24"/>
      <c r="H15" s="24">
        <f>29910-13235</f>
        <v>16675</v>
      </c>
      <c r="I15" s="24">
        <f t="shared" si="3"/>
        <v>178748</v>
      </c>
      <c r="J15" s="83" t="s">
        <v>128</v>
      </c>
    </row>
    <row r="16" spans="1:10" s="2" customFormat="1" ht="20.25" x14ac:dyDescent="0.3">
      <c r="A16" s="22"/>
      <c r="B16" s="30" t="s">
        <v>103</v>
      </c>
      <c r="C16" s="29">
        <v>64000</v>
      </c>
      <c r="D16" s="42"/>
      <c r="E16" s="29">
        <v>64000</v>
      </c>
      <c r="F16" s="24"/>
      <c r="G16" s="24"/>
      <c r="H16" s="24">
        <v>-3002</v>
      </c>
      <c r="I16" s="24">
        <f t="shared" si="3"/>
        <v>60998</v>
      </c>
      <c r="J16" s="83" t="s">
        <v>126</v>
      </c>
    </row>
    <row r="17" spans="1:10" s="2" customFormat="1" ht="20.25" x14ac:dyDescent="0.3">
      <c r="A17" s="22"/>
      <c r="B17" s="28" t="s">
        <v>104</v>
      </c>
      <c r="C17" s="29">
        <v>25000</v>
      </c>
      <c r="D17" s="42"/>
      <c r="E17" s="29">
        <v>25000</v>
      </c>
      <c r="F17" s="24"/>
      <c r="G17" s="24"/>
      <c r="H17" s="24">
        <f>-9257-15743</f>
        <v>-25000</v>
      </c>
      <c r="I17" s="24">
        <f t="shared" si="3"/>
        <v>0</v>
      </c>
      <c r="J17" s="83" t="s">
        <v>123</v>
      </c>
    </row>
    <row r="18" spans="1:10" s="2" customFormat="1" ht="20.25" x14ac:dyDescent="0.3">
      <c r="A18" s="22"/>
      <c r="B18" s="30" t="s">
        <v>102</v>
      </c>
      <c r="C18" s="29">
        <v>19000</v>
      </c>
      <c r="D18" s="42"/>
      <c r="E18" s="29">
        <v>19000</v>
      </c>
      <c r="F18" s="24"/>
      <c r="G18" s="24"/>
      <c r="H18" s="24">
        <v>-19000</v>
      </c>
      <c r="I18" s="24">
        <f t="shared" si="3"/>
        <v>0</v>
      </c>
      <c r="J18" s="83" t="s">
        <v>124</v>
      </c>
    </row>
    <row r="19" spans="1:10" s="2" customFormat="1" ht="40.5" x14ac:dyDescent="0.3">
      <c r="A19" s="22"/>
      <c r="B19" s="30" t="s">
        <v>105</v>
      </c>
      <c r="C19" s="29">
        <v>64000</v>
      </c>
      <c r="D19" s="42"/>
      <c r="E19" s="29">
        <f>+C19+D19</f>
        <v>64000</v>
      </c>
      <c r="F19" s="24"/>
      <c r="G19" s="24"/>
      <c r="H19" s="58">
        <f>-35177-28823+54257</f>
        <v>-9743</v>
      </c>
      <c r="I19" s="58">
        <f t="shared" si="3"/>
        <v>54257</v>
      </c>
      <c r="J19" s="83" t="s">
        <v>125</v>
      </c>
    </row>
    <row r="20" spans="1:10" s="2" customFormat="1" ht="33.75" customHeight="1" x14ac:dyDescent="0.3">
      <c r="A20" s="22"/>
      <c r="B20" s="20" t="s">
        <v>90</v>
      </c>
      <c r="C20" s="60">
        <f t="shared" ref="C20:I20" si="4">SUM(C21:C28)</f>
        <v>380445</v>
      </c>
      <c r="D20" s="54">
        <f t="shared" si="4"/>
        <v>11072</v>
      </c>
      <c r="E20" s="60">
        <f t="shared" si="4"/>
        <v>391517</v>
      </c>
      <c r="F20" s="60">
        <f t="shared" si="4"/>
        <v>9379</v>
      </c>
      <c r="G20" s="60">
        <f t="shared" si="4"/>
        <v>-13229</v>
      </c>
      <c r="H20" s="60">
        <f t="shared" si="4"/>
        <v>-239938</v>
      </c>
      <c r="I20" s="60">
        <f t="shared" si="4"/>
        <v>147729</v>
      </c>
      <c r="J20" s="83"/>
    </row>
    <row r="21" spans="1:10" s="2" customFormat="1" ht="20.25" x14ac:dyDescent="0.3">
      <c r="A21" s="22"/>
      <c r="B21" s="30" t="s">
        <v>109</v>
      </c>
      <c r="C21" s="29">
        <v>44445</v>
      </c>
      <c r="D21" s="43"/>
      <c r="E21" s="29">
        <v>44445</v>
      </c>
      <c r="F21" s="24"/>
      <c r="G21" s="24">
        <v>-13229</v>
      </c>
      <c r="H21" s="24">
        <v>-20883</v>
      </c>
      <c r="I21" s="24">
        <f t="shared" ref="I21:I28" si="5">+E21+F21+G21+H21</f>
        <v>10333</v>
      </c>
      <c r="J21" s="83" t="s">
        <v>130</v>
      </c>
    </row>
    <row r="22" spans="1:10" s="2" customFormat="1" ht="20.25" x14ac:dyDescent="0.3">
      <c r="A22" s="22"/>
      <c r="B22" s="26" t="s">
        <v>70</v>
      </c>
      <c r="C22" s="29">
        <v>45000</v>
      </c>
      <c r="D22" s="42"/>
      <c r="E22" s="29">
        <f t="shared" ref="E22:E28" si="6">+C22+D22</f>
        <v>45000</v>
      </c>
      <c r="F22" s="24"/>
      <c r="G22" s="24"/>
      <c r="H22" s="24">
        <v>-45000</v>
      </c>
      <c r="I22" s="24">
        <f t="shared" si="5"/>
        <v>0</v>
      </c>
      <c r="J22" s="83" t="s">
        <v>133</v>
      </c>
    </row>
    <row r="23" spans="1:10" s="2" customFormat="1" ht="20.25" x14ac:dyDescent="0.3">
      <c r="A23" s="22"/>
      <c r="B23" s="26" t="s">
        <v>32</v>
      </c>
      <c r="C23" s="29"/>
      <c r="D23" s="42">
        <v>2656</v>
      </c>
      <c r="E23" s="29">
        <f t="shared" si="6"/>
        <v>2656</v>
      </c>
      <c r="F23" s="24"/>
      <c r="G23" s="24"/>
      <c r="H23" s="24">
        <v>-2656</v>
      </c>
      <c r="I23" s="24">
        <f t="shared" si="5"/>
        <v>0</v>
      </c>
      <c r="J23" s="83" t="s">
        <v>12</v>
      </c>
    </row>
    <row r="24" spans="1:10" s="2" customFormat="1" ht="20.25" x14ac:dyDescent="0.3">
      <c r="A24" s="22"/>
      <c r="B24" s="26" t="s">
        <v>69</v>
      </c>
      <c r="C24" s="29">
        <v>65000</v>
      </c>
      <c r="D24" s="42"/>
      <c r="E24" s="29">
        <f t="shared" si="6"/>
        <v>65000</v>
      </c>
      <c r="F24" s="24"/>
      <c r="G24" s="24"/>
      <c r="H24" s="24">
        <f>-3773-4948</f>
        <v>-8721</v>
      </c>
      <c r="I24" s="24">
        <f t="shared" si="5"/>
        <v>56279</v>
      </c>
      <c r="J24" s="83" t="s">
        <v>132</v>
      </c>
    </row>
    <row r="25" spans="1:10" s="2" customFormat="1" ht="19.5" customHeight="1" x14ac:dyDescent="0.3">
      <c r="A25" s="22"/>
      <c r="B25" s="52" t="s">
        <v>18</v>
      </c>
      <c r="C25" s="24">
        <v>80000</v>
      </c>
      <c r="D25" s="42"/>
      <c r="E25" s="29">
        <f t="shared" si="6"/>
        <v>80000</v>
      </c>
      <c r="F25" s="24"/>
      <c r="G25" s="24"/>
      <c r="H25" s="24">
        <f>-74930-5070</f>
        <v>-80000</v>
      </c>
      <c r="I25" s="24">
        <f t="shared" si="5"/>
        <v>0</v>
      </c>
      <c r="J25" s="83" t="s">
        <v>19</v>
      </c>
    </row>
    <row r="26" spans="1:10" s="2" customFormat="1" ht="19.5" customHeight="1" x14ac:dyDescent="0.3">
      <c r="A26" s="22"/>
      <c r="B26" s="30" t="s">
        <v>20</v>
      </c>
      <c r="C26" s="29">
        <v>127000</v>
      </c>
      <c r="D26" s="43">
        <v>8416</v>
      </c>
      <c r="E26" s="29">
        <f t="shared" si="6"/>
        <v>135416</v>
      </c>
      <c r="F26" s="24">
        <v>9379</v>
      </c>
      <c r="G26" s="24"/>
      <c r="H26" s="24">
        <f>-2095-82661</f>
        <v>-84756</v>
      </c>
      <c r="I26" s="24">
        <f t="shared" si="5"/>
        <v>60039</v>
      </c>
      <c r="J26" s="83" t="s">
        <v>21</v>
      </c>
    </row>
    <row r="27" spans="1:10" s="2" customFormat="1" ht="19.5" customHeight="1" x14ac:dyDescent="0.3">
      <c r="A27" s="22"/>
      <c r="B27" s="52" t="s">
        <v>18</v>
      </c>
      <c r="C27" s="29"/>
      <c r="D27" s="43"/>
      <c r="E27" s="29"/>
      <c r="F27" s="24"/>
      <c r="G27" s="24"/>
      <c r="H27" s="24">
        <v>2096</v>
      </c>
      <c r="I27" s="24">
        <f t="shared" si="5"/>
        <v>2096</v>
      </c>
      <c r="J27" s="83" t="s">
        <v>209</v>
      </c>
    </row>
    <row r="28" spans="1:10" s="2" customFormat="1" ht="19.5" customHeight="1" x14ac:dyDescent="0.3">
      <c r="A28" s="22"/>
      <c r="B28" s="26" t="s">
        <v>68</v>
      </c>
      <c r="C28" s="29">
        <v>19000</v>
      </c>
      <c r="D28" s="42"/>
      <c r="E28" s="29">
        <f t="shared" si="6"/>
        <v>19000</v>
      </c>
      <c r="F28" s="24"/>
      <c r="G28" s="24"/>
      <c r="H28" s="24">
        <v>-18</v>
      </c>
      <c r="I28" s="24">
        <f t="shared" si="5"/>
        <v>18982</v>
      </c>
      <c r="J28" s="83" t="s">
        <v>131</v>
      </c>
    </row>
    <row r="29" spans="1:10" s="2" customFormat="1" ht="28.5" customHeight="1" x14ac:dyDescent="0.3">
      <c r="A29" s="22"/>
      <c r="B29" s="20" t="s">
        <v>89</v>
      </c>
      <c r="C29" s="60">
        <f>SUM(C30:C37)</f>
        <v>381000</v>
      </c>
      <c r="D29" s="54">
        <f t="shared" ref="D29:I29" si="7">SUM(D30:D38)</f>
        <v>40642</v>
      </c>
      <c r="E29" s="60">
        <f t="shared" si="7"/>
        <v>421642</v>
      </c>
      <c r="F29" s="60">
        <f t="shared" si="7"/>
        <v>16247</v>
      </c>
      <c r="G29" s="60">
        <f t="shared" si="7"/>
        <v>-3785</v>
      </c>
      <c r="H29" s="60">
        <f t="shared" si="7"/>
        <v>-110376</v>
      </c>
      <c r="I29" s="60">
        <f t="shared" si="7"/>
        <v>323728</v>
      </c>
      <c r="J29" s="83"/>
    </row>
    <row r="30" spans="1:10" s="2" customFormat="1" ht="20.25" x14ac:dyDescent="0.3">
      <c r="A30" s="22"/>
      <c r="B30" s="21" t="s">
        <v>112</v>
      </c>
      <c r="C30" s="29">
        <v>60000</v>
      </c>
      <c r="D30" s="42"/>
      <c r="E30" s="29">
        <f t="shared" ref="E30:E38" si="8">+C30+D30</f>
        <v>60000</v>
      </c>
      <c r="F30" s="24"/>
      <c r="G30" s="24">
        <f>-5932-1602</f>
        <v>-7534</v>
      </c>
      <c r="H30" s="24">
        <v>-14386</v>
      </c>
      <c r="I30" s="24">
        <f t="shared" ref="I30:I38" si="9">+E30+F30+G30+H30</f>
        <v>38080</v>
      </c>
      <c r="J30" s="83" t="s">
        <v>193</v>
      </c>
    </row>
    <row r="31" spans="1:10" s="2" customFormat="1" ht="20.25" x14ac:dyDescent="0.3">
      <c r="A31" s="22"/>
      <c r="B31" s="21" t="s">
        <v>34</v>
      </c>
      <c r="C31" s="29">
        <v>20000</v>
      </c>
      <c r="D31" s="42"/>
      <c r="E31" s="29">
        <f t="shared" si="8"/>
        <v>20000</v>
      </c>
      <c r="F31" s="24">
        <v>11412</v>
      </c>
      <c r="G31" s="24"/>
      <c r="H31" s="24">
        <v>-7863</v>
      </c>
      <c r="I31" s="24">
        <f t="shared" si="9"/>
        <v>23549</v>
      </c>
      <c r="J31" s="83" t="s">
        <v>191</v>
      </c>
    </row>
    <row r="32" spans="1:10" s="2" customFormat="1" ht="20.25" x14ac:dyDescent="0.3">
      <c r="A32" s="22"/>
      <c r="B32" s="21" t="s">
        <v>36</v>
      </c>
      <c r="C32" s="29">
        <v>4000</v>
      </c>
      <c r="D32" s="42"/>
      <c r="E32" s="29">
        <f t="shared" si="8"/>
        <v>4000</v>
      </c>
      <c r="F32" s="24"/>
      <c r="G32" s="24"/>
      <c r="H32" s="24">
        <v>-4000</v>
      </c>
      <c r="I32" s="24">
        <f t="shared" si="9"/>
        <v>0</v>
      </c>
      <c r="J32" s="83" t="s">
        <v>196</v>
      </c>
    </row>
    <row r="33" spans="1:10" s="2" customFormat="1" ht="20.25" x14ac:dyDescent="0.3">
      <c r="A33" s="22"/>
      <c r="B33" s="21" t="s">
        <v>113</v>
      </c>
      <c r="C33" s="29">
        <v>6500</v>
      </c>
      <c r="D33" s="42"/>
      <c r="E33" s="29">
        <f t="shared" si="8"/>
        <v>6500</v>
      </c>
      <c r="F33" s="24">
        <v>1554</v>
      </c>
      <c r="G33" s="24"/>
      <c r="H33" s="24"/>
      <c r="I33" s="24">
        <f t="shared" si="9"/>
        <v>8054</v>
      </c>
      <c r="J33" s="83" t="s">
        <v>197</v>
      </c>
    </row>
    <row r="34" spans="1:10" s="2" customFormat="1" ht="20.25" x14ac:dyDescent="0.3">
      <c r="A34" s="22"/>
      <c r="B34" s="21" t="s">
        <v>114</v>
      </c>
      <c r="C34" s="29">
        <v>14500</v>
      </c>
      <c r="D34" s="42"/>
      <c r="E34" s="29">
        <f t="shared" si="8"/>
        <v>14500</v>
      </c>
      <c r="F34" s="24"/>
      <c r="G34" s="24"/>
      <c r="H34" s="24">
        <v>-14500</v>
      </c>
      <c r="I34" s="24">
        <f t="shared" si="9"/>
        <v>0</v>
      </c>
      <c r="J34" s="83" t="s">
        <v>182</v>
      </c>
    </row>
    <row r="35" spans="1:10" s="2" customFormat="1" ht="20.25" x14ac:dyDescent="0.3">
      <c r="A35" s="22"/>
      <c r="B35" s="21" t="s">
        <v>110</v>
      </c>
      <c r="C35" s="29">
        <v>216000</v>
      </c>
      <c r="D35" s="42"/>
      <c r="E35" s="29">
        <f t="shared" si="8"/>
        <v>216000</v>
      </c>
      <c r="F35" s="24"/>
      <c r="G35" s="24"/>
      <c r="H35" s="24">
        <v>-36349</v>
      </c>
      <c r="I35" s="24">
        <f t="shared" si="9"/>
        <v>179651</v>
      </c>
      <c r="J35" s="83" t="s">
        <v>192</v>
      </c>
    </row>
    <row r="36" spans="1:10" s="2" customFormat="1" ht="20.25" x14ac:dyDescent="0.3">
      <c r="A36" s="22"/>
      <c r="B36" s="21" t="s">
        <v>111</v>
      </c>
      <c r="C36" s="29">
        <v>10000</v>
      </c>
      <c r="D36" s="42"/>
      <c r="E36" s="29">
        <f t="shared" si="8"/>
        <v>10000</v>
      </c>
      <c r="F36" s="24">
        <v>3281</v>
      </c>
      <c r="G36" s="24">
        <f>2952+797</f>
        <v>3749</v>
      </c>
      <c r="H36" s="24"/>
      <c r="I36" s="24">
        <f t="shared" si="9"/>
        <v>17030</v>
      </c>
      <c r="J36" s="83" t="s">
        <v>186</v>
      </c>
    </row>
    <row r="37" spans="1:10" s="2" customFormat="1" ht="20.25" x14ac:dyDescent="0.3">
      <c r="A37" s="22"/>
      <c r="B37" s="21" t="s">
        <v>35</v>
      </c>
      <c r="C37" s="29">
        <v>50000</v>
      </c>
      <c r="D37" s="42"/>
      <c r="E37" s="29">
        <f t="shared" si="8"/>
        <v>50000</v>
      </c>
      <c r="F37" s="24"/>
      <c r="G37" s="24"/>
      <c r="H37" s="24">
        <v>-5146</v>
      </c>
      <c r="I37" s="24">
        <f t="shared" si="9"/>
        <v>44854</v>
      </c>
      <c r="J37" s="83" t="s">
        <v>194</v>
      </c>
    </row>
    <row r="38" spans="1:10" s="2" customFormat="1" ht="20.25" x14ac:dyDescent="0.3">
      <c r="A38" s="22"/>
      <c r="B38" s="21" t="s">
        <v>15</v>
      </c>
      <c r="C38" s="29"/>
      <c r="D38" s="42">
        <v>40642</v>
      </c>
      <c r="E38" s="29">
        <f t="shared" si="8"/>
        <v>40642</v>
      </c>
      <c r="F38" s="24"/>
      <c r="G38" s="24"/>
      <c r="H38" s="24">
        <v>-28132</v>
      </c>
      <c r="I38" s="24">
        <f t="shared" si="9"/>
        <v>12510</v>
      </c>
      <c r="J38" s="83" t="s">
        <v>16</v>
      </c>
    </row>
    <row r="39" spans="1:10" s="2" customFormat="1" ht="27.75" customHeight="1" x14ac:dyDescent="0.3">
      <c r="A39" s="22"/>
      <c r="B39" s="20" t="s">
        <v>88</v>
      </c>
      <c r="C39" s="60">
        <f>SUM(C40:C47)</f>
        <v>381000</v>
      </c>
      <c r="D39" s="54">
        <f t="shared" ref="D39:I39" si="10">SUM(D40:D48)</f>
        <v>82392</v>
      </c>
      <c r="E39" s="60">
        <f t="shared" si="10"/>
        <v>463392</v>
      </c>
      <c r="F39" s="60">
        <f t="shared" si="10"/>
        <v>0</v>
      </c>
      <c r="G39" s="60">
        <f t="shared" si="10"/>
        <v>0</v>
      </c>
      <c r="H39" s="60">
        <f t="shared" si="10"/>
        <v>-300834</v>
      </c>
      <c r="I39" s="60">
        <f t="shared" si="10"/>
        <v>162558</v>
      </c>
      <c r="J39" s="83"/>
    </row>
    <row r="40" spans="1:10" s="2" customFormat="1" ht="20.25" x14ac:dyDescent="0.3">
      <c r="A40" s="22"/>
      <c r="B40" s="21" t="s">
        <v>116</v>
      </c>
      <c r="C40" s="29">
        <v>60000</v>
      </c>
      <c r="D40" s="42"/>
      <c r="E40" s="29">
        <f t="shared" ref="E40:E48" si="11">+C40+D40</f>
        <v>60000</v>
      </c>
      <c r="F40" s="24"/>
      <c r="G40" s="24"/>
      <c r="H40" s="24">
        <v>-60000</v>
      </c>
      <c r="I40" s="24">
        <f t="shared" ref="I40:I48" si="12">+E40+F40+G40+H40</f>
        <v>0</v>
      </c>
      <c r="J40" s="83" t="s">
        <v>195</v>
      </c>
    </row>
    <row r="41" spans="1:10" s="2" customFormat="1" ht="20.25" x14ac:dyDescent="0.3">
      <c r="A41" s="22"/>
      <c r="B41" s="21" t="s">
        <v>117</v>
      </c>
      <c r="C41" s="29">
        <v>32000</v>
      </c>
      <c r="D41" s="42"/>
      <c r="E41" s="29">
        <f t="shared" si="11"/>
        <v>32000</v>
      </c>
      <c r="F41" s="24"/>
      <c r="G41" s="24"/>
      <c r="H41" s="24">
        <v>-32000</v>
      </c>
      <c r="I41" s="24">
        <f t="shared" si="12"/>
        <v>0</v>
      </c>
      <c r="J41" s="83" t="s">
        <v>185</v>
      </c>
    </row>
    <row r="42" spans="1:10" s="2" customFormat="1" ht="20.25" x14ac:dyDescent="0.3">
      <c r="A42" s="22"/>
      <c r="B42" s="21" t="s">
        <v>38</v>
      </c>
      <c r="C42" s="29">
        <v>13000</v>
      </c>
      <c r="D42" s="42"/>
      <c r="E42" s="29">
        <f t="shared" si="11"/>
        <v>13000</v>
      </c>
      <c r="F42" s="24"/>
      <c r="G42" s="24"/>
      <c r="H42" s="24">
        <v>-13000</v>
      </c>
      <c r="I42" s="24">
        <f t="shared" si="12"/>
        <v>0</v>
      </c>
      <c r="J42" s="83" t="s">
        <v>187</v>
      </c>
    </row>
    <row r="43" spans="1:10" s="2" customFormat="1" ht="20.25" x14ac:dyDescent="0.3">
      <c r="A43" s="22"/>
      <c r="B43" s="21" t="s">
        <v>71</v>
      </c>
      <c r="C43" s="29">
        <v>25000</v>
      </c>
      <c r="D43" s="42"/>
      <c r="E43" s="29">
        <f t="shared" si="11"/>
        <v>25000</v>
      </c>
      <c r="F43" s="24"/>
      <c r="G43" s="24"/>
      <c r="H43" s="24">
        <v>-25000</v>
      </c>
      <c r="I43" s="24">
        <f t="shared" si="12"/>
        <v>0</v>
      </c>
      <c r="J43" s="83" t="s">
        <v>188</v>
      </c>
    </row>
    <row r="44" spans="1:10" s="2" customFormat="1" ht="20.25" x14ac:dyDescent="0.3">
      <c r="A44" s="22"/>
      <c r="B44" s="21" t="s">
        <v>37</v>
      </c>
      <c r="C44" s="29">
        <v>75000</v>
      </c>
      <c r="D44" s="42"/>
      <c r="E44" s="29">
        <f t="shared" si="11"/>
        <v>75000</v>
      </c>
      <c r="F44" s="24"/>
      <c r="G44" s="24"/>
      <c r="H44" s="24">
        <v>-612</v>
      </c>
      <c r="I44" s="24">
        <f t="shared" si="12"/>
        <v>74388</v>
      </c>
      <c r="J44" s="83" t="s">
        <v>183</v>
      </c>
    </row>
    <row r="45" spans="1:10" s="2" customFormat="1" ht="20.25" x14ac:dyDescent="0.3">
      <c r="A45" s="22"/>
      <c r="B45" s="21" t="s">
        <v>118</v>
      </c>
      <c r="C45" s="29">
        <v>80000</v>
      </c>
      <c r="D45" s="42"/>
      <c r="E45" s="29">
        <f t="shared" si="11"/>
        <v>80000</v>
      </c>
      <c r="F45" s="24"/>
      <c r="G45" s="24"/>
      <c r="H45" s="24">
        <v>-80000</v>
      </c>
      <c r="I45" s="24">
        <f t="shared" si="12"/>
        <v>0</v>
      </c>
      <c r="J45" s="83" t="s">
        <v>189</v>
      </c>
    </row>
    <row r="46" spans="1:10" s="2" customFormat="1" ht="20.25" x14ac:dyDescent="0.3">
      <c r="A46" s="22"/>
      <c r="B46" s="21" t="s">
        <v>39</v>
      </c>
      <c r="C46" s="29">
        <v>50000</v>
      </c>
      <c r="D46" s="42"/>
      <c r="E46" s="29">
        <f t="shared" si="11"/>
        <v>50000</v>
      </c>
      <c r="F46" s="24"/>
      <c r="G46" s="24"/>
      <c r="H46" s="24">
        <v>-16503</v>
      </c>
      <c r="I46" s="24">
        <f t="shared" si="12"/>
        <v>33497</v>
      </c>
      <c r="J46" s="83" t="s">
        <v>190</v>
      </c>
    </row>
    <row r="47" spans="1:10" s="2" customFormat="1" ht="20.25" x14ac:dyDescent="0.3">
      <c r="A47" s="22"/>
      <c r="B47" s="21" t="s">
        <v>115</v>
      </c>
      <c r="C47" s="29">
        <v>46000</v>
      </c>
      <c r="D47" s="42"/>
      <c r="E47" s="29">
        <f t="shared" si="11"/>
        <v>46000</v>
      </c>
      <c r="F47" s="24"/>
      <c r="G47" s="24"/>
      <c r="H47" s="24">
        <v>-13197</v>
      </c>
      <c r="I47" s="24">
        <f t="shared" si="12"/>
        <v>32803</v>
      </c>
      <c r="J47" s="83" t="s">
        <v>184</v>
      </c>
    </row>
    <row r="48" spans="1:10" s="2" customFormat="1" ht="20.25" x14ac:dyDescent="0.3">
      <c r="A48" s="22"/>
      <c r="B48" s="21" t="s">
        <v>13</v>
      </c>
      <c r="C48" s="29"/>
      <c r="D48" s="42">
        <v>82392</v>
      </c>
      <c r="E48" s="29">
        <f t="shared" si="11"/>
        <v>82392</v>
      </c>
      <c r="F48" s="24"/>
      <c r="G48" s="24"/>
      <c r="H48" s="24">
        <v>-60522</v>
      </c>
      <c r="I48" s="24">
        <f t="shared" si="12"/>
        <v>21870</v>
      </c>
      <c r="J48" s="83" t="s">
        <v>14</v>
      </c>
    </row>
    <row r="49" spans="1:10" s="2" customFormat="1" ht="33" customHeight="1" x14ac:dyDescent="0.3">
      <c r="A49" s="22"/>
      <c r="B49" s="18" t="s">
        <v>6</v>
      </c>
      <c r="C49" s="56">
        <f t="shared" ref="C49:G49" si="13">C53</f>
        <v>0</v>
      </c>
      <c r="D49" s="54">
        <f t="shared" si="13"/>
        <v>792</v>
      </c>
      <c r="E49" s="60">
        <f t="shared" si="13"/>
        <v>792</v>
      </c>
      <c r="F49" s="60">
        <f t="shared" si="13"/>
        <v>2535</v>
      </c>
      <c r="G49" s="60">
        <f t="shared" si="13"/>
        <v>0</v>
      </c>
      <c r="H49" s="60">
        <f>SUM(H50:H53)</f>
        <v>291</v>
      </c>
      <c r="I49" s="60">
        <f>SUM(I50:I53)</f>
        <v>3618</v>
      </c>
      <c r="J49" s="83"/>
    </row>
    <row r="50" spans="1:10" s="2" customFormat="1" ht="20.25" x14ac:dyDescent="0.3">
      <c r="A50" s="22"/>
      <c r="B50" s="39" t="s">
        <v>214</v>
      </c>
      <c r="C50" s="77"/>
      <c r="D50" s="78"/>
      <c r="E50" s="79"/>
      <c r="F50" s="79"/>
      <c r="G50" s="79"/>
      <c r="H50" s="24">
        <f>71218+25850-95985</f>
        <v>1083</v>
      </c>
      <c r="I50" s="24">
        <f t="shared" ref="I50:I52" si="14">+E50+F50+G50+H50</f>
        <v>1083</v>
      </c>
      <c r="J50" s="83" t="s">
        <v>211</v>
      </c>
    </row>
    <row r="51" spans="1:10" s="2" customFormat="1" ht="20.25" x14ac:dyDescent="0.3">
      <c r="A51" s="22"/>
      <c r="B51" s="39" t="s">
        <v>215</v>
      </c>
      <c r="C51" s="77"/>
      <c r="D51" s="78"/>
      <c r="E51" s="79"/>
      <c r="F51" s="79"/>
      <c r="G51" s="79"/>
      <c r="H51" s="24">
        <f>77191+5000-82191</f>
        <v>0</v>
      </c>
      <c r="I51" s="24">
        <f t="shared" si="14"/>
        <v>0</v>
      </c>
      <c r="J51" s="83" t="s">
        <v>212</v>
      </c>
    </row>
    <row r="52" spans="1:10" s="2" customFormat="1" ht="20.25" x14ac:dyDescent="0.3">
      <c r="A52" s="22"/>
      <c r="B52" s="39" t="s">
        <v>210</v>
      </c>
      <c r="C52" s="77"/>
      <c r="D52" s="78"/>
      <c r="E52" s="79"/>
      <c r="F52" s="79"/>
      <c r="G52" s="79"/>
      <c r="H52" s="24">
        <f>61036-61036</f>
        <v>0</v>
      </c>
      <c r="I52" s="24">
        <f t="shared" si="14"/>
        <v>0</v>
      </c>
      <c r="J52" s="83" t="s">
        <v>213</v>
      </c>
    </row>
    <row r="53" spans="1:10" s="2" customFormat="1" ht="20.25" x14ac:dyDescent="0.3">
      <c r="A53" s="22"/>
      <c r="B53" s="39" t="s">
        <v>73</v>
      </c>
      <c r="C53" s="29"/>
      <c r="D53" s="44">
        <v>792</v>
      </c>
      <c r="E53" s="29">
        <f>+C53+D53</f>
        <v>792</v>
      </c>
      <c r="F53" s="24">
        <v>2535</v>
      </c>
      <c r="G53" s="24"/>
      <c r="H53" s="24">
        <v>-792</v>
      </c>
      <c r="I53" s="24">
        <f>+E53+F53+G53+H53</f>
        <v>2535</v>
      </c>
      <c r="J53" s="83" t="s">
        <v>198</v>
      </c>
    </row>
    <row r="54" spans="1:10" s="3" customFormat="1" ht="27.75" customHeight="1" x14ac:dyDescent="0.3">
      <c r="A54" s="22"/>
      <c r="B54" s="18" t="s">
        <v>7</v>
      </c>
      <c r="C54" s="60">
        <f t="shared" ref="C54:E54" si="15">SUM(C56:C58)</f>
        <v>30000</v>
      </c>
      <c r="D54" s="54">
        <f t="shared" si="15"/>
        <v>30397</v>
      </c>
      <c r="E54" s="60">
        <f t="shared" si="15"/>
        <v>60397</v>
      </c>
      <c r="F54" s="60">
        <f t="shared" ref="F54:G54" si="16">SUM(F55:F58)</f>
        <v>0</v>
      </c>
      <c r="G54" s="60">
        <f t="shared" si="16"/>
        <v>0</v>
      </c>
      <c r="H54" s="60">
        <f>SUM(H55:H58)</f>
        <v>-29300</v>
      </c>
      <c r="I54" s="60">
        <f>SUM(I55:I58)</f>
        <v>31097</v>
      </c>
      <c r="J54" s="83"/>
    </row>
    <row r="55" spans="1:10" s="2" customFormat="1" ht="20.25" x14ac:dyDescent="0.3">
      <c r="A55" s="22"/>
      <c r="B55" s="26" t="s">
        <v>216</v>
      </c>
      <c r="C55" s="13"/>
      <c r="D55" s="44"/>
      <c r="E55" s="29">
        <f>+C55+D55</f>
        <v>0</v>
      </c>
      <c r="F55" s="24"/>
      <c r="G55" s="24"/>
      <c r="H55" s="24">
        <v>997</v>
      </c>
      <c r="I55" s="24">
        <f>+E55+F55+G55+H55</f>
        <v>997</v>
      </c>
      <c r="J55" s="84" t="s">
        <v>171</v>
      </c>
    </row>
    <row r="56" spans="1:10" s="2" customFormat="1" ht="20.25" x14ac:dyDescent="0.3">
      <c r="A56" s="22"/>
      <c r="B56" s="26" t="s">
        <v>31</v>
      </c>
      <c r="C56" s="13">
        <v>30000</v>
      </c>
      <c r="D56" s="44"/>
      <c r="E56" s="29">
        <f>+C56+D56</f>
        <v>30000</v>
      </c>
      <c r="F56" s="24"/>
      <c r="G56" s="24"/>
      <c r="H56" s="24">
        <f>-3368-26632</f>
        <v>-30000</v>
      </c>
      <c r="I56" s="24">
        <f>+E56+F56+G56+H56</f>
        <v>0</v>
      </c>
      <c r="J56" s="84" t="s">
        <v>171</v>
      </c>
    </row>
    <row r="57" spans="1:10" s="2" customFormat="1" ht="20.25" x14ac:dyDescent="0.3">
      <c r="A57" s="22"/>
      <c r="B57" s="30" t="s">
        <v>82</v>
      </c>
      <c r="C57" s="13"/>
      <c r="D57" s="44">
        <v>30100</v>
      </c>
      <c r="E57" s="29">
        <f>+C57+D57</f>
        <v>30100</v>
      </c>
      <c r="F57" s="24"/>
      <c r="G57" s="24"/>
      <c r="H57" s="24"/>
      <c r="I57" s="24">
        <f>+E57+F57+G57+H57</f>
        <v>30100</v>
      </c>
      <c r="J57" s="84" t="s">
        <v>134</v>
      </c>
    </row>
    <row r="58" spans="1:10" s="2" customFormat="1" ht="20.25" x14ac:dyDescent="0.3">
      <c r="A58" s="22"/>
      <c r="B58" s="30" t="s">
        <v>87</v>
      </c>
      <c r="C58" s="13"/>
      <c r="D58" s="44">
        <v>297</v>
      </c>
      <c r="E58" s="29">
        <f>+C58+D58</f>
        <v>297</v>
      </c>
      <c r="F58" s="24"/>
      <c r="G58" s="24"/>
      <c r="H58" s="24">
        <f>-82-215</f>
        <v>-297</v>
      </c>
      <c r="I58" s="24">
        <f>+E58+F58+G58+H58</f>
        <v>0</v>
      </c>
      <c r="J58" s="84" t="s">
        <v>120</v>
      </c>
    </row>
    <row r="59" spans="1:10" s="35" customFormat="1" ht="30" customHeight="1" x14ac:dyDescent="0.3">
      <c r="A59" s="34"/>
      <c r="B59" s="18" t="s">
        <v>67</v>
      </c>
      <c r="C59" s="60">
        <f>SUM(C60:C85)</f>
        <v>489724</v>
      </c>
      <c r="D59" s="54">
        <f>SUM(D60:D84)</f>
        <v>169843</v>
      </c>
      <c r="E59" s="60">
        <f>SUM(E60:E85)</f>
        <v>659567</v>
      </c>
      <c r="F59" s="60">
        <f>SUM(F60:F85)</f>
        <v>0</v>
      </c>
      <c r="G59" s="60">
        <f>SUM(G60:G85)</f>
        <v>3674</v>
      </c>
      <c r="H59" s="60">
        <f>SUM(H60:H85)</f>
        <v>-221188</v>
      </c>
      <c r="I59" s="60">
        <f>SUM(I60:I85)</f>
        <v>442053</v>
      </c>
      <c r="J59" s="61"/>
    </row>
    <row r="60" spans="1:10" s="35" customFormat="1" ht="20.25" x14ac:dyDescent="0.3">
      <c r="A60" s="34"/>
      <c r="B60" s="37" t="s">
        <v>53</v>
      </c>
      <c r="C60" s="13">
        <v>2540</v>
      </c>
      <c r="D60" s="44"/>
      <c r="E60" s="29">
        <f t="shared" ref="E60:E85" si="17">+C60+D60</f>
        <v>2540</v>
      </c>
      <c r="F60" s="24"/>
      <c r="G60" s="24">
        <v>1367</v>
      </c>
      <c r="H60" s="24"/>
      <c r="I60" s="24">
        <f t="shared" ref="I60:I85" si="18">+E60+F60+G60+H60</f>
        <v>3907</v>
      </c>
      <c r="J60" s="61" t="s">
        <v>158</v>
      </c>
    </row>
    <row r="61" spans="1:10" s="35" customFormat="1" ht="20.25" x14ac:dyDescent="0.3">
      <c r="A61" s="34"/>
      <c r="B61" s="37" t="s">
        <v>41</v>
      </c>
      <c r="C61" s="13">
        <v>31394</v>
      </c>
      <c r="D61" s="44"/>
      <c r="E61" s="29">
        <f t="shared" si="17"/>
        <v>31394</v>
      </c>
      <c r="F61" s="24"/>
      <c r="G61" s="24"/>
      <c r="H61" s="24">
        <v>6342</v>
      </c>
      <c r="I61" s="24">
        <f t="shared" si="18"/>
        <v>37736</v>
      </c>
      <c r="J61" s="61" t="s">
        <v>146</v>
      </c>
    </row>
    <row r="62" spans="1:10" s="35" customFormat="1" ht="20.25" x14ac:dyDescent="0.3">
      <c r="A62" s="34"/>
      <c r="B62" s="37" t="s">
        <v>55</v>
      </c>
      <c r="C62" s="13">
        <v>8573</v>
      </c>
      <c r="D62" s="44"/>
      <c r="E62" s="29">
        <f t="shared" si="17"/>
        <v>8573</v>
      </c>
      <c r="F62" s="24"/>
      <c r="G62" s="24"/>
      <c r="H62" s="24">
        <v>1885</v>
      </c>
      <c r="I62" s="24">
        <f t="shared" si="18"/>
        <v>10458</v>
      </c>
      <c r="J62" s="61" t="s">
        <v>160</v>
      </c>
    </row>
    <row r="63" spans="1:10" s="35" customFormat="1" ht="20.25" x14ac:dyDescent="0.3">
      <c r="A63" s="34"/>
      <c r="B63" s="37" t="s">
        <v>54</v>
      </c>
      <c r="C63" s="13">
        <v>2572</v>
      </c>
      <c r="D63" s="44"/>
      <c r="E63" s="29">
        <f t="shared" si="17"/>
        <v>2572</v>
      </c>
      <c r="F63" s="24"/>
      <c r="G63" s="24"/>
      <c r="H63" s="24">
        <v>-2572</v>
      </c>
      <c r="I63" s="24">
        <f t="shared" si="18"/>
        <v>0</v>
      </c>
      <c r="J63" s="61" t="s">
        <v>159</v>
      </c>
    </row>
    <row r="64" spans="1:10" s="35" customFormat="1" ht="20.25" x14ac:dyDescent="0.3">
      <c r="A64" s="34"/>
      <c r="B64" s="37" t="s">
        <v>56</v>
      </c>
      <c r="C64" s="13">
        <v>6858</v>
      </c>
      <c r="D64" s="44"/>
      <c r="E64" s="29">
        <f t="shared" si="17"/>
        <v>6858</v>
      </c>
      <c r="F64" s="24"/>
      <c r="G64" s="24"/>
      <c r="H64" s="24">
        <f>-727-6131</f>
        <v>-6858</v>
      </c>
      <c r="I64" s="24">
        <f t="shared" si="18"/>
        <v>0</v>
      </c>
      <c r="J64" s="61" t="s">
        <v>161</v>
      </c>
    </row>
    <row r="65" spans="1:10" s="35" customFormat="1" ht="20.25" x14ac:dyDescent="0.3">
      <c r="A65" s="34"/>
      <c r="B65" s="37" t="s">
        <v>57</v>
      </c>
      <c r="C65" s="13">
        <v>4001</v>
      </c>
      <c r="D65" s="44"/>
      <c r="E65" s="29">
        <f t="shared" si="17"/>
        <v>4001</v>
      </c>
      <c r="F65" s="24"/>
      <c r="G65" s="24">
        <v>180</v>
      </c>
      <c r="H65" s="24"/>
      <c r="I65" s="24">
        <f t="shared" si="18"/>
        <v>4181</v>
      </c>
      <c r="J65" s="61" t="s">
        <v>162</v>
      </c>
    </row>
    <row r="66" spans="1:10" s="35" customFormat="1" ht="20.25" x14ac:dyDescent="0.3">
      <c r="A66" s="34"/>
      <c r="B66" s="37" t="s">
        <v>50</v>
      </c>
      <c r="C66" s="13">
        <v>8863</v>
      </c>
      <c r="D66" s="44"/>
      <c r="E66" s="29">
        <f t="shared" si="17"/>
        <v>8863</v>
      </c>
      <c r="F66" s="24"/>
      <c r="G66" s="24"/>
      <c r="H66" s="24">
        <v>-8863</v>
      </c>
      <c r="I66" s="24">
        <f t="shared" si="18"/>
        <v>0</v>
      </c>
      <c r="J66" s="61" t="s">
        <v>155</v>
      </c>
    </row>
    <row r="67" spans="1:10" s="35" customFormat="1" ht="20.25" x14ac:dyDescent="0.3">
      <c r="A67" s="34"/>
      <c r="B67" s="37" t="s">
        <v>58</v>
      </c>
      <c r="C67" s="13">
        <v>20320</v>
      </c>
      <c r="D67" s="44"/>
      <c r="E67" s="29">
        <f t="shared" si="17"/>
        <v>20320</v>
      </c>
      <c r="F67" s="24"/>
      <c r="G67" s="24"/>
      <c r="H67" s="24">
        <v>-20320</v>
      </c>
      <c r="I67" s="24">
        <f t="shared" si="18"/>
        <v>0</v>
      </c>
      <c r="J67" s="61" t="s">
        <v>163</v>
      </c>
    </row>
    <row r="68" spans="1:10" s="35" customFormat="1" ht="20.25" x14ac:dyDescent="0.3">
      <c r="A68" s="34"/>
      <c r="B68" s="37" t="s">
        <v>44</v>
      </c>
      <c r="C68" s="13">
        <v>31750</v>
      </c>
      <c r="D68" s="44"/>
      <c r="E68" s="29">
        <f t="shared" si="17"/>
        <v>31750</v>
      </c>
      <c r="F68" s="24"/>
      <c r="G68" s="24"/>
      <c r="H68" s="24">
        <v>-5221</v>
      </c>
      <c r="I68" s="24">
        <f t="shared" si="18"/>
        <v>26529</v>
      </c>
      <c r="J68" s="61" t="s">
        <v>149</v>
      </c>
    </row>
    <row r="69" spans="1:10" s="35" customFormat="1" ht="40.5" x14ac:dyDescent="0.3">
      <c r="A69" s="34"/>
      <c r="B69" s="37" t="s">
        <v>52</v>
      </c>
      <c r="C69" s="29">
        <v>4445</v>
      </c>
      <c r="D69" s="45"/>
      <c r="E69" s="29">
        <f t="shared" si="17"/>
        <v>4445</v>
      </c>
      <c r="F69" s="24"/>
      <c r="G69" s="58">
        <v>1533</v>
      </c>
      <c r="H69" s="58"/>
      <c r="I69" s="58">
        <f t="shared" si="18"/>
        <v>5978</v>
      </c>
      <c r="J69" s="61" t="s">
        <v>157</v>
      </c>
    </row>
    <row r="70" spans="1:10" s="35" customFormat="1" ht="20.25" x14ac:dyDescent="0.3">
      <c r="A70" s="34"/>
      <c r="B70" s="37" t="s">
        <v>43</v>
      </c>
      <c r="C70" s="13">
        <v>190500</v>
      </c>
      <c r="D70" s="44"/>
      <c r="E70" s="29">
        <f t="shared" si="17"/>
        <v>190500</v>
      </c>
      <c r="F70" s="24"/>
      <c r="G70" s="24"/>
      <c r="H70" s="24">
        <v>-4828</v>
      </c>
      <c r="I70" s="24">
        <f t="shared" si="18"/>
        <v>185672</v>
      </c>
      <c r="J70" s="61" t="s">
        <v>148</v>
      </c>
    </row>
    <row r="71" spans="1:10" s="35" customFormat="1" ht="20.25" x14ac:dyDescent="0.3">
      <c r="A71" s="34"/>
      <c r="B71" s="37" t="s">
        <v>60</v>
      </c>
      <c r="C71" s="13">
        <v>12700</v>
      </c>
      <c r="D71" s="44"/>
      <c r="E71" s="29">
        <f t="shared" si="17"/>
        <v>12700</v>
      </c>
      <c r="F71" s="24"/>
      <c r="G71" s="24"/>
      <c r="H71" s="24">
        <f>1222-13922</f>
        <v>-12700</v>
      </c>
      <c r="I71" s="24">
        <f t="shared" si="18"/>
        <v>0</v>
      </c>
      <c r="J71" s="61" t="s">
        <v>165</v>
      </c>
    </row>
    <row r="72" spans="1:10" s="35" customFormat="1" ht="20.25" x14ac:dyDescent="0.3">
      <c r="A72" s="34"/>
      <c r="B72" s="37" t="s">
        <v>45</v>
      </c>
      <c r="C72" s="13">
        <v>1905</v>
      </c>
      <c r="D72" s="44"/>
      <c r="E72" s="29">
        <f t="shared" si="17"/>
        <v>1905</v>
      </c>
      <c r="F72" s="24"/>
      <c r="G72" s="24">
        <v>-631</v>
      </c>
      <c r="H72" s="24">
        <v>-1274</v>
      </c>
      <c r="I72" s="24">
        <f t="shared" si="18"/>
        <v>0</v>
      </c>
      <c r="J72" s="61" t="s">
        <v>150</v>
      </c>
    </row>
    <row r="73" spans="1:10" s="35" customFormat="1" ht="20.25" x14ac:dyDescent="0.3">
      <c r="A73" s="34"/>
      <c r="B73" s="37" t="s">
        <v>46</v>
      </c>
      <c r="C73" s="13">
        <v>1905</v>
      </c>
      <c r="D73" s="44"/>
      <c r="E73" s="29">
        <f t="shared" si="17"/>
        <v>1905</v>
      </c>
      <c r="F73" s="24"/>
      <c r="G73" s="24">
        <v>-1064</v>
      </c>
      <c r="H73" s="24">
        <v>-841</v>
      </c>
      <c r="I73" s="24">
        <f t="shared" si="18"/>
        <v>0</v>
      </c>
      <c r="J73" s="61" t="s">
        <v>151</v>
      </c>
    </row>
    <row r="74" spans="1:10" s="35" customFormat="1" ht="20.25" x14ac:dyDescent="0.3">
      <c r="A74" s="34"/>
      <c r="B74" s="37" t="s">
        <v>47</v>
      </c>
      <c r="C74" s="13">
        <v>1905</v>
      </c>
      <c r="D74" s="44"/>
      <c r="E74" s="29">
        <f t="shared" si="17"/>
        <v>1905</v>
      </c>
      <c r="F74" s="24"/>
      <c r="G74" s="24">
        <v>-695</v>
      </c>
      <c r="H74" s="24">
        <v>-1210</v>
      </c>
      <c r="I74" s="24">
        <f t="shared" si="18"/>
        <v>0</v>
      </c>
      <c r="J74" s="61" t="s">
        <v>152</v>
      </c>
    </row>
    <row r="75" spans="1:10" s="35" customFormat="1" ht="20.25" x14ac:dyDescent="0.3">
      <c r="A75" s="34"/>
      <c r="B75" s="37" t="s">
        <v>48</v>
      </c>
      <c r="C75" s="13">
        <v>2845</v>
      </c>
      <c r="D75" s="44"/>
      <c r="E75" s="29">
        <f t="shared" si="17"/>
        <v>2845</v>
      </c>
      <c r="F75" s="24"/>
      <c r="G75" s="24">
        <v>-1408</v>
      </c>
      <c r="H75" s="24">
        <v>-1437</v>
      </c>
      <c r="I75" s="24">
        <f t="shared" si="18"/>
        <v>0</v>
      </c>
      <c r="J75" s="61" t="s">
        <v>153</v>
      </c>
    </row>
    <row r="76" spans="1:10" s="35" customFormat="1" ht="20.25" x14ac:dyDescent="0.3">
      <c r="A76" s="34"/>
      <c r="B76" s="37" t="s">
        <v>49</v>
      </c>
      <c r="C76" s="13">
        <v>1905</v>
      </c>
      <c r="D76" s="44"/>
      <c r="E76" s="29">
        <f t="shared" si="17"/>
        <v>1905</v>
      </c>
      <c r="F76" s="24"/>
      <c r="G76" s="24">
        <v>-695</v>
      </c>
      <c r="H76" s="24">
        <v>-1210</v>
      </c>
      <c r="I76" s="24">
        <f t="shared" si="18"/>
        <v>0</v>
      </c>
      <c r="J76" s="61" t="s">
        <v>154</v>
      </c>
    </row>
    <row r="77" spans="1:10" s="35" customFormat="1" ht="20.25" x14ac:dyDescent="0.3">
      <c r="A77" s="34"/>
      <c r="B77" s="37" t="s">
        <v>77</v>
      </c>
      <c r="C77" s="13"/>
      <c r="D77" s="44">
        <v>66051</v>
      </c>
      <c r="E77" s="29">
        <f t="shared" si="17"/>
        <v>66051</v>
      </c>
      <c r="F77" s="24"/>
      <c r="G77" s="24"/>
      <c r="H77" s="24">
        <v>-27769</v>
      </c>
      <c r="I77" s="24">
        <f t="shared" si="18"/>
        <v>38282</v>
      </c>
      <c r="J77" s="61" t="s">
        <v>137</v>
      </c>
    </row>
    <row r="78" spans="1:10" s="35" customFormat="1" ht="20.25" x14ac:dyDescent="0.3">
      <c r="A78" s="34"/>
      <c r="B78" s="39" t="s">
        <v>75</v>
      </c>
      <c r="C78" s="13">
        <v>100000</v>
      </c>
      <c r="D78" s="44"/>
      <c r="E78" s="29">
        <f t="shared" si="17"/>
        <v>100000</v>
      </c>
      <c r="F78" s="24"/>
      <c r="G78" s="24"/>
      <c r="H78" s="24">
        <v>-100000</v>
      </c>
      <c r="I78" s="24">
        <f t="shared" si="18"/>
        <v>0</v>
      </c>
      <c r="J78" s="61" t="s">
        <v>121</v>
      </c>
    </row>
    <row r="79" spans="1:10" s="35" customFormat="1" ht="20.25" x14ac:dyDescent="0.3">
      <c r="A79" s="34"/>
      <c r="B79" s="39" t="s">
        <v>84</v>
      </c>
      <c r="C79" s="13"/>
      <c r="D79" s="44">
        <v>74201</v>
      </c>
      <c r="E79" s="29">
        <f t="shared" si="17"/>
        <v>74201</v>
      </c>
      <c r="F79" s="24"/>
      <c r="G79" s="24"/>
      <c r="H79" s="24"/>
      <c r="I79" s="24">
        <f t="shared" si="18"/>
        <v>74201</v>
      </c>
      <c r="J79" s="61" t="s">
        <v>181</v>
      </c>
    </row>
    <row r="80" spans="1:10" s="35" customFormat="1" ht="40.5" x14ac:dyDescent="0.3">
      <c r="A80" s="34"/>
      <c r="B80" s="37" t="s">
        <v>42</v>
      </c>
      <c r="C80" s="58">
        <v>34678</v>
      </c>
      <c r="D80" s="45"/>
      <c r="E80" s="29">
        <f t="shared" si="17"/>
        <v>34678</v>
      </c>
      <c r="F80" s="24"/>
      <c r="G80" s="24"/>
      <c r="H80" s="58">
        <v>-5046</v>
      </c>
      <c r="I80" s="58">
        <f t="shared" si="18"/>
        <v>29632</v>
      </c>
      <c r="J80" s="61" t="s">
        <v>147</v>
      </c>
    </row>
    <row r="81" spans="1:10" s="35" customFormat="1" ht="20.25" x14ac:dyDescent="0.3">
      <c r="A81" s="34"/>
      <c r="B81" s="37" t="s">
        <v>78</v>
      </c>
      <c r="C81" s="38"/>
      <c r="D81" s="45">
        <v>19287</v>
      </c>
      <c r="E81" s="29">
        <f t="shared" si="17"/>
        <v>19287</v>
      </c>
      <c r="F81" s="24"/>
      <c r="G81" s="24"/>
      <c r="H81" s="24">
        <v>-19287</v>
      </c>
      <c r="I81" s="24">
        <f t="shared" si="18"/>
        <v>0</v>
      </c>
      <c r="J81" s="61" t="s">
        <v>138</v>
      </c>
    </row>
    <row r="82" spans="1:10" s="35" customFormat="1" ht="20.25" x14ac:dyDescent="0.3">
      <c r="A82" s="34"/>
      <c r="B82" s="37" t="s">
        <v>40</v>
      </c>
      <c r="C82" s="13">
        <v>7620</v>
      </c>
      <c r="D82" s="44"/>
      <c r="E82" s="29">
        <f t="shared" si="17"/>
        <v>7620</v>
      </c>
      <c r="F82" s="24"/>
      <c r="G82" s="24">
        <v>3131</v>
      </c>
      <c r="H82" s="24">
        <v>-211</v>
      </c>
      <c r="I82" s="24">
        <f t="shared" si="18"/>
        <v>10540</v>
      </c>
      <c r="J82" s="61" t="s">
        <v>145</v>
      </c>
    </row>
    <row r="83" spans="1:10" s="35" customFormat="1" ht="20.25" x14ac:dyDescent="0.3">
      <c r="A83" s="34"/>
      <c r="B83" s="37" t="s">
        <v>51</v>
      </c>
      <c r="C83" s="13">
        <v>11430</v>
      </c>
      <c r="D83" s="44"/>
      <c r="E83" s="29">
        <f t="shared" si="17"/>
        <v>11430</v>
      </c>
      <c r="F83" s="24"/>
      <c r="G83" s="24">
        <v>1956</v>
      </c>
      <c r="H83" s="24"/>
      <c r="I83" s="24">
        <f t="shared" si="18"/>
        <v>13386</v>
      </c>
      <c r="J83" s="61" t="s">
        <v>156</v>
      </c>
    </row>
    <row r="84" spans="1:10" s="35" customFormat="1" ht="20.25" x14ac:dyDescent="0.3">
      <c r="A84" s="34"/>
      <c r="B84" s="30" t="s">
        <v>76</v>
      </c>
      <c r="C84" s="13"/>
      <c r="D84" s="44">
        <v>10304</v>
      </c>
      <c r="E84" s="29">
        <f t="shared" si="17"/>
        <v>10304</v>
      </c>
      <c r="F84" s="24"/>
      <c r="G84" s="24"/>
      <c r="H84" s="24">
        <v>-8753</v>
      </c>
      <c r="I84" s="24">
        <f t="shared" si="18"/>
        <v>1551</v>
      </c>
      <c r="J84" s="61" t="s">
        <v>136</v>
      </c>
    </row>
    <row r="85" spans="1:10" s="35" customFormat="1" ht="20.25" x14ac:dyDescent="0.3">
      <c r="A85" s="34"/>
      <c r="B85" s="37" t="s">
        <v>59</v>
      </c>
      <c r="C85" s="13">
        <v>1015</v>
      </c>
      <c r="D85" s="44"/>
      <c r="E85" s="29">
        <f t="shared" si="17"/>
        <v>1015</v>
      </c>
      <c r="F85" s="24"/>
      <c r="G85" s="24"/>
      <c r="H85" s="24">
        <f>101-1116</f>
        <v>-1015</v>
      </c>
      <c r="I85" s="24">
        <f t="shared" si="18"/>
        <v>0</v>
      </c>
      <c r="J85" s="61" t="s">
        <v>164</v>
      </c>
    </row>
    <row r="86" spans="1:10" s="35" customFormat="1" ht="27.75" customHeight="1" x14ac:dyDescent="0.3">
      <c r="A86" s="34"/>
      <c r="B86" s="18" t="s">
        <v>99</v>
      </c>
      <c r="C86" s="60">
        <f t="shared" ref="C86:I86" si="19">SUM(C87:C91)</f>
        <v>90000</v>
      </c>
      <c r="D86" s="54">
        <f t="shared" si="19"/>
        <v>15000</v>
      </c>
      <c r="E86" s="60">
        <f t="shared" si="19"/>
        <v>105000</v>
      </c>
      <c r="F86" s="60">
        <f t="shared" si="19"/>
        <v>0</v>
      </c>
      <c r="G86" s="60">
        <f t="shared" si="19"/>
        <v>3123.8</v>
      </c>
      <c r="H86" s="60">
        <f t="shared" si="19"/>
        <v>10910</v>
      </c>
      <c r="I86" s="60">
        <f t="shared" si="19"/>
        <v>119033.79999999999</v>
      </c>
      <c r="J86" s="85"/>
    </row>
    <row r="87" spans="1:10" s="35" customFormat="1" ht="20.25" x14ac:dyDescent="0.3">
      <c r="A87" s="34"/>
      <c r="B87" s="39" t="s">
        <v>62</v>
      </c>
      <c r="C87" s="13">
        <v>20000</v>
      </c>
      <c r="D87" s="44"/>
      <c r="E87" s="29">
        <f>+C87+D87</f>
        <v>20000</v>
      </c>
      <c r="F87" s="24"/>
      <c r="G87" s="24">
        <v>1041.4000000000001</v>
      </c>
      <c r="H87" s="24">
        <f>10455+42</f>
        <v>10497</v>
      </c>
      <c r="I87" s="24">
        <f>+E87+F87+G87+H87</f>
        <v>31538.400000000001</v>
      </c>
      <c r="J87" s="85" t="s">
        <v>170</v>
      </c>
    </row>
    <row r="88" spans="1:10" s="35" customFormat="1" ht="20.25" x14ac:dyDescent="0.3">
      <c r="A88" s="34"/>
      <c r="B88" s="39" t="s">
        <v>74</v>
      </c>
      <c r="C88" s="13">
        <v>35000</v>
      </c>
      <c r="D88" s="44"/>
      <c r="E88" s="29">
        <f>+C88+D88</f>
        <v>35000</v>
      </c>
      <c r="F88" s="24"/>
      <c r="G88" s="24">
        <v>1041.4000000000001</v>
      </c>
      <c r="H88" s="24">
        <f>31441+41</f>
        <v>31482</v>
      </c>
      <c r="I88" s="24">
        <f>+E88+F88+G88+H88</f>
        <v>67523.399999999994</v>
      </c>
      <c r="J88" s="85" t="s">
        <v>167</v>
      </c>
    </row>
    <row r="89" spans="1:10" s="35" customFormat="1" ht="40.5" x14ac:dyDescent="0.3">
      <c r="A89" s="34"/>
      <c r="B89" s="39" t="s">
        <v>207</v>
      </c>
      <c r="C89" s="13"/>
      <c r="D89" s="44"/>
      <c r="E89" s="29"/>
      <c r="F89" s="24"/>
      <c r="G89" s="24"/>
      <c r="H89" s="58">
        <f>23458-16421</f>
        <v>7037</v>
      </c>
      <c r="I89" s="58">
        <f>+E89+F89+G89+H89</f>
        <v>7037</v>
      </c>
      <c r="J89" s="85" t="s">
        <v>208</v>
      </c>
    </row>
    <row r="90" spans="1:10" s="35" customFormat="1" ht="20.25" x14ac:dyDescent="0.3">
      <c r="A90" s="34"/>
      <c r="B90" s="30" t="s">
        <v>85</v>
      </c>
      <c r="C90" s="13"/>
      <c r="D90" s="44">
        <v>15000</v>
      </c>
      <c r="E90" s="29">
        <f>+C90+D90</f>
        <v>15000</v>
      </c>
      <c r="F90" s="24"/>
      <c r="G90" s="24"/>
      <c r="H90" s="24">
        <v>-2065</v>
      </c>
      <c r="I90" s="24">
        <f>+E90+F90+G90+H90</f>
        <v>12935</v>
      </c>
      <c r="J90" s="85" t="s">
        <v>139</v>
      </c>
    </row>
    <row r="91" spans="1:10" s="35" customFormat="1" ht="20.25" x14ac:dyDescent="0.3">
      <c r="A91" s="67"/>
      <c r="B91" s="39" t="s">
        <v>61</v>
      </c>
      <c r="C91" s="13">
        <v>35000</v>
      </c>
      <c r="D91" s="44"/>
      <c r="E91" s="29">
        <f>+C91+D91</f>
        <v>35000</v>
      </c>
      <c r="F91" s="24"/>
      <c r="G91" s="24">
        <v>1041</v>
      </c>
      <c r="H91" s="24">
        <v>-36041</v>
      </c>
      <c r="I91" s="24">
        <f>+E91+F91+G91+H91</f>
        <v>0</v>
      </c>
      <c r="J91" s="85" t="s">
        <v>166</v>
      </c>
    </row>
    <row r="92" spans="1:10" s="35" customFormat="1" ht="26.25" customHeight="1" x14ac:dyDescent="0.3">
      <c r="A92" s="34"/>
      <c r="B92" s="18" t="s">
        <v>30</v>
      </c>
      <c r="C92" s="60">
        <f>SUM(C93:C96)</f>
        <v>226454</v>
      </c>
      <c r="D92" s="64"/>
      <c r="E92" s="60">
        <f>SUM(E93:E96)</f>
        <v>226454</v>
      </c>
      <c r="F92" s="60">
        <f>SUM(F93:F96)</f>
        <v>0</v>
      </c>
      <c r="G92" s="60">
        <f>SUM(G93:G96)</f>
        <v>0</v>
      </c>
      <c r="H92" s="60">
        <f>SUM(H93:H96)</f>
        <v>-124195</v>
      </c>
      <c r="I92" s="60">
        <f>SUM(I93:I96)</f>
        <v>102259</v>
      </c>
      <c r="J92" s="61"/>
    </row>
    <row r="93" spans="1:10" s="35" customFormat="1" ht="20.25" x14ac:dyDescent="0.3">
      <c r="A93" s="34"/>
      <c r="B93" s="37" t="s">
        <v>64</v>
      </c>
      <c r="C93" s="29">
        <v>60900</v>
      </c>
      <c r="D93" s="42"/>
      <c r="E93" s="29">
        <f>+C93+D93</f>
        <v>60900</v>
      </c>
      <c r="F93" s="24"/>
      <c r="G93" s="24"/>
      <c r="H93" s="24">
        <v>-36602</v>
      </c>
      <c r="I93" s="24">
        <f>+E93+F93+G93+H93</f>
        <v>24298</v>
      </c>
      <c r="J93" s="61" t="s">
        <v>142</v>
      </c>
    </row>
    <row r="94" spans="1:10" s="35" customFormat="1" ht="20.25" x14ac:dyDescent="0.3">
      <c r="A94" s="34"/>
      <c r="B94" s="37" t="s">
        <v>66</v>
      </c>
      <c r="C94" s="29">
        <v>106580</v>
      </c>
      <c r="D94" s="42"/>
      <c r="E94" s="29">
        <f>+C94+D94</f>
        <v>106580</v>
      </c>
      <c r="F94" s="24"/>
      <c r="G94" s="24"/>
      <c r="H94" s="24">
        <v>-61659</v>
      </c>
      <c r="I94" s="24">
        <f>+E94+F94+G94+H94</f>
        <v>44921</v>
      </c>
      <c r="J94" s="61" t="s">
        <v>144</v>
      </c>
    </row>
    <row r="95" spans="1:10" s="35" customFormat="1" ht="20.25" x14ac:dyDescent="0.3">
      <c r="A95" s="34"/>
      <c r="B95" s="37" t="s">
        <v>63</v>
      </c>
      <c r="C95" s="29">
        <v>31000</v>
      </c>
      <c r="D95" s="42"/>
      <c r="E95" s="29">
        <f>+C95+D95</f>
        <v>31000</v>
      </c>
      <c r="F95" s="24"/>
      <c r="G95" s="24"/>
      <c r="H95" s="24">
        <v>-12169</v>
      </c>
      <c r="I95" s="24">
        <f>+E95+F95+G95+H95</f>
        <v>18831</v>
      </c>
      <c r="J95" s="61" t="s">
        <v>141</v>
      </c>
    </row>
    <row r="96" spans="1:10" s="35" customFormat="1" ht="40.5" x14ac:dyDescent="0.3">
      <c r="A96" s="34"/>
      <c r="B96" s="69" t="s">
        <v>65</v>
      </c>
      <c r="C96" s="70">
        <v>27974</v>
      </c>
      <c r="D96" s="71"/>
      <c r="E96" s="70">
        <f>+C96+D96</f>
        <v>27974</v>
      </c>
      <c r="F96" s="72"/>
      <c r="G96" s="72"/>
      <c r="H96" s="72">
        <v>-13765</v>
      </c>
      <c r="I96" s="73">
        <f>+E96+F96+G96+H96</f>
        <v>14209</v>
      </c>
      <c r="J96" s="61" t="s">
        <v>143</v>
      </c>
    </row>
    <row r="97" spans="1:38" s="35" customFormat="1" ht="26.25" customHeight="1" x14ac:dyDescent="0.3">
      <c r="A97" s="34"/>
      <c r="B97" s="74" t="s">
        <v>11</v>
      </c>
      <c r="C97" s="75">
        <f>SUM(C98:C110)</f>
        <v>567474</v>
      </c>
      <c r="D97" s="76">
        <f>SUM(D100:D109)</f>
        <v>94684</v>
      </c>
      <c r="E97" s="75">
        <f>SUM(E98:E110)</f>
        <v>662158</v>
      </c>
      <c r="F97" s="75">
        <f>SUM(F98:F110)</f>
        <v>-98157</v>
      </c>
      <c r="G97" s="75">
        <f>SUM(G98:G110)</f>
        <v>-30415</v>
      </c>
      <c r="H97" s="75">
        <f>SUM(H98:H110)</f>
        <v>-293482</v>
      </c>
      <c r="I97" s="75">
        <f>SUM(I98:I110)</f>
        <v>240104</v>
      </c>
      <c r="J97" s="61"/>
    </row>
    <row r="98" spans="1:38" s="35" customFormat="1" ht="40.5" x14ac:dyDescent="0.3">
      <c r="A98" s="34"/>
      <c r="B98" s="37" t="s">
        <v>107</v>
      </c>
      <c r="C98" s="29">
        <v>50475</v>
      </c>
      <c r="D98" s="42"/>
      <c r="E98" s="29">
        <f>+C98+D98</f>
        <v>50475</v>
      </c>
      <c r="F98" s="58"/>
      <c r="G98" s="58"/>
      <c r="H98" s="58">
        <v>-50475</v>
      </c>
      <c r="I98" s="58">
        <f t="shared" ref="I98:I110" si="20">+E98+F98+G98+H98</f>
        <v>0</v>
      </c>
      <c r="J98" s="61" t="s">
        <v>173</v>
      </c>
    </row>
    <row r="99" spans="1:38" s="35" customFormat="1" ht="20.25" x14ac:dyDescent="0.3">
      <c r="A99" s="34"/>
      <c r="B99" s="37" t="s">
        <v>204</v>
      </c>
      <c r="C99" s="29"/>
      <c r="D99" s="42"/>
      <c r="E99" s="29"/>
      <c r="F99" s="58"/>
      <c r="G99" s="58">
        <v>11161</v>
      </c>
      <c r="H99" s="58"/>
      <c r="I99" s="24">
        <f t="shared" si="20"/>
        <v>11161</v>
      </c>
      <c r="J99" s="61" t="s">
        <v>205</v>
      </c>
    </row>
    <row r="100" spans="1:38" s="35" customFormat="1" ht="20.25" x14ac:dyDescent="0.3">
      <c r="A100" s="34"/>
      <c r="B100" s="37" t="s">
        <v>72</v>
      </c>
      <c r="C100" s="29">
        <v>64770</v>
      </c>
      <c r="D100" s="42"/>
      <c r="E100" s="29">
        <f t="shared" ref="E100:E110" si="21">+C100+D100</f>
        <v>64770</v>
      </c>
      <c r="F100" s="24">
        <v>3988</v>
      </c>
      <c r="G100" s="24">
        <f>1531+413</f>
        <v>1944</v>
      </c>
      <c r="H100" s="24"/>
      <c r="I100" s="24">
        <f t="shared" si="20"/>
        <v>70702</v>
      </c>
      <c r="J100" s="61" t="s">
        <v>178</v>
      </c>
    </row>
    <row r="101" spans="1:38" s="35" customFormat="1" ht="20.25" x14ac:dyDescent="0.3">
      <c r="A101" s="34"/>
      <c r="B101" s="39" t="s">
        <v>81</v>
      </c>
      <c r="C101" s="29"/>
      <c r="D101" s="42">
        <v>33000</v>
      </c>
      <c r="E101" s="29">
        <f t="shared" si="21"/>
        <v>33000</v>
      </c>
      <c r="F101" s="24"/>
      <c r="G101" s="24"/>
      <c r="H101" s="24">
        <v>-33000</v>
      </c>
      <c r="I101" s="24">
        <f t="shared" si="20"/>
        <v>0</v>
      </c>
      <c r="J101" s="61" t="s">
        <v>180</v>
      </c>
    </row>
    <row r="102" spans="1:38" s="35" customFormat="1" ht="20.25" x14ac:dyDescent="0.3">
      <c r="A102" s="34"/>
      <c r="B102" s="37" t="s">
        <v>96</v>
      </c>
      <c r="C102" s="29">
        <v>25000</v>
      </c>
      <c r="D102" s="45"/>
      <c r="E102" s="29">
        <f t="shared" si="21"/>
        <v>25000</v>
      </c>
      <c r="F102" s="24"/>
      <c r="G102" s="24"/>
      <c r="H102" s="24">
        <f>-23000-2000</f>
        <v>-25000</v>
      </c>
      <c r="I102" s="24">
        <f t="shared" si="20"/>
        <v>0</v>
      </c>
      <c r="J102" s="61" t="s">
        <v>176</v>
      </c>
    </row>
    <row r="103" spans="1:38" s="35" customFormat="1" ht="20.25" x14ac:dyDescent="0.3">
      <c r="A103" s="34"/>
      <c r="B103" s="39" t="s">
        <v>80</v>
      </c>
      <c r="C103" s="29"/>
      <c r="D103" s="42">
        <v>20000</v>
      </c>
      <c r="E103" s="29">
        <f t="shared" si="21"/>
        <v>20000</v>
      </c>
      <c r="F103" s="24"/>
      <c r="G103" s="24"/>
      <c r="H103" s="24">
        <v>-20000</v>
      </c>
      <c r="I103" s="24">
        <f t="shared" si="20"/>
        <v>0</v>
      </c>
      <c r="J103" s="61" t="s">
        <v>179</v>
      </c>
    </row>
    <row r="104" spans="1:38" s="35" customFormat="1" ht="20.25" x14ac:dyDescent="0.3">
      <c r="A104" s="34"/>
      <c r="B104" s="37" t="s">
        <v>92</v>
      </c>
      <c r="C104" s="29">
        <v>6000</v>
      </c>
      <c r="D104" s="42"/>
      <c r="E104" s="29">
        <f t="shared" si="21"/>
        <v>6000</v>
      </c>
      <c r="F104" s="24"/>
      <c r="G104" s="24"/>
      <c r="H104" s="24">
        <v>-6000</v>
      </c>
      <c r="I104" s="24">
        <f t="shared" si="20"/>
        <v>0</v>
      </c>
      <c r="J104" s="61" t="s">
        <v>173</v>
      </c>
    </row>
    <row r="105" spans="1:38" s="35" customFormat="1" ht="20.25" x14ac:dyDescent="0.3">
      <c r="A105" s="34"/>
      <c r="B105" s="49" t="s">
        <v>86</v>
      </c>
      <c r="C105" s="29"/>
      <c r="D105" s="42">
        <v>38000</v>
      </c>
      <c r="E105" s="29">
        <f t="shared" si="21"/>
        <v>38000</v>
      </c>
      <c r="F105" s="24"/>
      <c r="G105" s="24"/>
      <c r="H105" s="24"/>
      <c r="I105" s="24">
        <f t="shared" si="20"/>
        <v>38000</v>
      </c>
      <c r="J105" s="61" t="s">
        <v>140</v>
      </c>
    </row>
    <row r="106" spans="1:38" s="35" customFormat="1" ht="40.5" x14ac:dyDescent="0.3">
      <c r="A106" s="34"/>
      <c r="B106" s="37" t="s">
        <v>93</v>
      </c>
      <c r="C106" s="29">
        <v>60000</v>
      </c>
      <c r="D106" s="45"/>
      <c r="E106" s="29">
        <f t="shared" si="21"/>
        <v>60000</v>
      </c>
      <c r="F106" s="58"/>
      <c r="G106" s="58"/>
      <c r="H106" s="58">
        <v>-60000</v>
      </c>
      <c r="I106" s="58">
        <f t="shared" si="20"/>
        <v>0</v>
      </c>
      <c r="J106" s="61" t="s">
        <v>172</v>
      </c>
    </row>
    <row r="107" spans="1:38" s="35" customFormat="1" ht="20.25" x14ac:dyDescent="0.3">
      <c r="A107" s="34"/>
      <c r="B107" s="37" t="s">
        <v>94</v>
      </c>
      <c r="C107" s="29">
        <v>66054</v>
      </c>
      <c r="D107" s="42"/>
      <c r="E107" s="29">
        <f t="shared" si="21"/>
        <v>66054</v>
      </c>
      <c r="F107" s="24"/>
      <c r="G107" s="24"/>
      <c r="H107" s="24">
        <v>-66054</v>
      </c>
      <c r="I107" s="24">
        <f t="shared" si="20"/>
        <v>0</v>
      </c>
      <c r="J107" s="61" t="s">
        <v>174</v>
      </c>
    </row>
    <row r="108" spans="1:38" s="35" customFormat="1" ht="20.25" x14ac:dyDescent="0.3">
      <c r="A108" s="34"/>
      <c r="B108" s="37" t="s">
        <v>119</v>
      </c>
      <c r="C108" s="29">
        <v>232175</v>
      </c>
      <c r="D108" s="42"/>
      <c r="E108" s="29">
        <f t="shared" si="21"/>
        <v>232175</v>
      </c>
      <c r="F108" s="24">
        <f>-14000-14000-30000-1554-9379-3914-3281-14605-11412-41656</f>
        <v>-143801</v>
      </c>
      <c r="G108" s="24">
        <f>-869-5700-3131-4385-49712+29489+30000-1956-5855-9763-7397-1367-1533-180-11161</f>
        <v>-43520</v>
      </c>
      <c r="H108" s="24">
        <f>-15000-1885-567+99117-6540-11901-1766-6342-8084-23458-1222-101-3758-31441-10455-2+188851-34404-44683+1-1828-129386</f>
        <v>-44854</v>
      </c>
      <c r="I108" s="24">
        <f t="shared" si="20"/>
        <v>0</v>
      </c>
      <c r="J108" s="61" t="s">
        <v>177</v>
      </c>
    </row>
    <row r="109" spans="1:38" s="35" customFormat="1" ht="20.25" x14ac:dyDescent="0.3">
      <c r="A109" s="34"/>
      <c r="B109" s="37" t="s">
        <v>11</v>
      </c>
      <c r="C109" s="29"/>
      <c r="D109" s="42">
        <v>3684</v>
      </c>
      <c r="E109" s="29">
        <f t="shared" si="21"/>
        <v>3684</v>
      </c>
      <c r="F109" s="24">
        <v>41656</v>
      </c>
      <c r="G109" s="24"/>
      <c r="H109" s="24"/>
      <c r="I109" s="24">
        <f t="shared" si="20"/>
        <v>45340</v>
      </c>
      <c r="J109" s="61" t="s">
        <v>135</v>
      </c>
    </row>
    <row r="110" spans="1:38" s="35" customFormat="1" ht="21" thickBot="1" x14ac:dyDescent="0.35">
      <c r="A110" s="34"/>
      <c r="B110" s="37" t="s">
        <v>95</v>
      </c>
      <c r="C110" s="29">
        <v>63000</v>
      </c>
      <c r="D110" s="42"/>
      <c r="E110" s="29">
        <f t="shared" si="21"/>
        <v>63000</v>
      </c>
      <c r="F110" s="24"/>
      <c r="G110" s="24"/>
      <c r="H110" s="24">
        <v>11901</v>
      </c>
      <c r="I110" s="24">
        <f t="shared" si="20"/>
        <v>74901</v>
      </c>
      <c r="J110" s="61" t="s">
        <v>175</v>
      </c>
    </row>
    <row r="111" spans="1:38" s="3" customFormat="1" ht="44.25" customHeight="1" thickBot="1" x14ac:dyDescent="0.35">
      <c r="A111" s="25" t="s">
        <v>3</v>
      </c>
      <c r="B111" s="31" t="s">
        <v>5</v>
      </c>
      <c r="C111" s="55">
        <f>SUM(C112:C114)</f>
        <v>38100</v>
      </c>
      <c r="D111" s="15">
        <f>SUM(D112:D114)</f>
        <v>0</v>
      </c>
      <c r="E111" s="55">
        <f>SUM(E112:E114)</f>
        <v>38100</v>
      </c>
      <c r="F111" s="55">
        <f t="shared" ref="F111:I111" si="22">SUM(F112:F114)</f>
        <v>9765</v>
      </c>
      <c r="G111" s="55">
        <f t="shared" si="22"/>
        <v>0</v>
      </c>
      <c r="H111" s="55">
        <f t="shared" si="22"/>
        <v>28766</v>
      </c>
      <c r="I111" s="55">
        <f t="shared" si="22"/>
        <v>76631</v>
      </c>
      <c r="J111" s="83"/>
    </row>
    <row r="112" spans="1:38" s="12" customFormat="1" ht="20.25" customHeight="1" x14ac:dyDescent="0.3">
      <c r="A112" s="22"/>
      <c r="B112" s="21" t="s">
        <v>17</v>
      </c>
      <c r="C112" s="24">
        <f>12000*1.27</f>
        <v>15240</v>
      </c>
      <c r="D112" s="43"/>
      <c r="E112" s="29">
        <f>+C112+D112</f>
        <v>15240</v>
      </c>
      <c r="F112" s="24">
        <v>367</v>
      </c>
      <c r="G112" s="24"/>
      <c r="H112" s="24">
        <f>3175-1463</f>
        <v>1712</v>
      </c>
      <c r="I112" s="24">
        <f t="shared" ref="I112:I114" si="23">+E112+F112+G112+H112</f>
        <v>17319</v>
      </c>
      <c r="J112" s="83" t="s">
        <v>10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spans="1:38" s="12" customFormat="1" ht="20.25" x14ac:dyDescent="0.3">
      <c r="A113" s="22"/>
      <c r="B113" s="21" t="s">
        <v>26</v>
      </c>
      <c r="C113" s="24">
        <f>15000*1.27</f>
        <v>19050</v>
      </c>
      <c r="D113" s="43"/>
      <c r="E113" s="29">
        <f>+C113+D113</f>
        <v>19050</v>
      </c>
      <c r="F113" s="24">
        <v>9398</v>
      </c>
      <c r="G113" s="24"/>
      <c r="H113" s="24">
        <f>-3175+74930-40891</f>
        <v>30864</v>
      </c>
      <c r="I113" s="24">
        <f t="shared" si="23"/>
        <v>59312</v>
      </c>
      <c r="J113" s="83" t="s">
        <v>27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spans="1:38" s="12" customFormat="1" ht="21" customHeight="1" thickBot="1" x14ac:dyDescent="0.35">
      <c r="A114" s="22"/>
      <c r="B114" s="28" t="s">
        <v>22</v>
      </c>
      <c r="C114" s="13">
        <f>3000*1.27</f>
        <v>3810</v>
      </c>
      <c r="D114" s="44"/>
      <c r="E114" s="29">
        <f>+C114+D114</f>
        <v>3810</v>
      </c>
      <c r="F114" s="24"/>
      <c r="G114" s="24"/>
      <c r="H114" s="24">
        <v>-3810</v>
      </c>
      <c r="I114" s="24">
        <f t="shared" si="23"/>
        <v>0</v>
      </c>
      <c r="J114" s="83" t="s">
        <v>9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spans="1:38" s="12" customFormat="1" ht="23.25" thickBot="1" x14ac:dyDescent="0.35">
      <c r="A115" s="68" t="s">
        <v>23</v>
      </c>
      <c r="B115" s="31" t="s">
        <v>25</v>
      </c>
      <c r="C115" s="55">
        <f>C116</f>
        <v>129327</v>
      </c>
      <c r="D115" s="46"/>
      <c r="E115" s="57">
        <f>SUM(E116)</f>
        <v>129327</v>
      </c>
      <c r="F115" s="57">
        <f t="shared" ref="F115:I117" si="24">SUM(F116)</f>
        <v>808</v>
      </c>
      <c r="G115" s="57">
        <f t="shared" si="24"/>
        <v>62412</v>
      </c>
      <c r="H115" s="57">
        <f t="shared" si="24"/>
        <v>34533</v>
      </c>
      <c r="I115" s="57">
        <f t="shared" si="24"/>
        <v>227080</v>
      </c>
      <c r="J115" s="8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spans="1:38" s="12" customFormat="1" ht="21" customHeight="1" thickBot="1" x14ac:dyDescent="0.35">
      <c r="A116" s="22"/>
      <c r="B116" s="21" t="s">
        <v>24</v>
      </c>
      <c r="C116" s="13">
        <v>129327</v>
      </c>
      <c r="D116" s="44"/>
      <c r="E116" s="29">
        <f t="shared" ref="E116" si="25">+C116+D116</f>
        <v>129327</v>
      </c>
      <c r="F116" s="24">
        <f>-94327+64532+808-64532+94327</f>
        <v>808</v>
      </c>
      <c r="G116" s="24">
        <f>49712+12700</f>
        <v>62412</v>
      </c>
      <c r="H116" s="24">
        <f>5000+38+22505+4105+2961-76</f>
        <v>34533</v>
      </c>
      <c r="I116" s="24">
        <f>+E116+F116+G116+H116</f>
        <v>227080</v>
      </c>
      <c r="J116" s="8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spans="1:38" s="12" customFormat="1" ht="21" customHeight="1" thickBot="1" x14ac:dyDescent="0.35">
      <c r="A117" s="68" t="s">
        <v>203</v>
      </c>
      <c r="B117" s="31" t="s">
        <v>202</v>
      </c>
      <c r="C117" s="55">
        <f>C118</f>
        <v>0</v>
      </c>
      <c r="D117" s="46"/>
      <c r="E117" s="57">
        <f>SUM(E118)</f>
        <v>0</v>
      </c>
      <c r="F117" s="57">
        <f t="shared" si="24"/>
        <v>0</v>
      </c>
      <c r="G117" s="57">
        <f t="shared" si="24"/>
        <v>2940</v>
      </c>
      <c r="H117" s="57">
        <f t="shared" si="24"/>
        <v>0</v>
      </c>
      <c r="I117" s="57">
        <f t="shared" si="24"/>
        <v>2940</v>
      </c>
      <c r="J117" s="8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spans="1:38" s="12" customFormat="1" ht="21" customHeight="1" thickBot="1" x14ac:dyDescent="0.35">
      <c r="A118" s="22"/>
      <c r="B118" s="21" t="s">
        <v>24</v>
      </c>
      <c r="C118" s="13"/>
      <c r="D118" s="13"/>
      <c r="E118" s="29"/>
      <c r="F118" s="24"/>
      <c r="G118" s="24">
        <v>2940</v>
      </c>
      <c r="H118" s="24"/>
      <c r="I118" s="24">
        <f>+E118+F118+G118+H118</f>
        <v>2940</v>
      </c>
      <c r="J118" s="8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spans="1:38" s="8" customFormat="1" ht="50.25" customHeight="1" thickBot="1" x14ac:dyDescent="0.35">
      <c r="A119" s="68"/>
      <c r="B119" s="32" t="s">
        <v>1</v>
      </c>
      <c r="C119" s="27">
        <f>SUM(C7+C111+C115)</f>
        <v>3311524</v>
      </c>
      <c r="D119" s="27">
        <f>SUM(D7+D111+D115)</f>
        <v>564829</v>
      </c>
      <c r="E119" s="27">
        <f>SUM(E7+E111+E115+E117)</f>
        <v>3876353</v>
      </c>
      <c r="F119" s="27">
        <f>SUM(F7+F111+F115+F117)</f>
        <v>-59423</v>
      </c>
      <c r="G119" s="27">
        <f>SUM(G7+G111+G115+G117)</f>
        <v>24720.800000000003</v>
      </c>
      <c r="H119" s="27">
        <f>SUM(H7+H111+H115+H117)</f>
        <v>-1575905</v>
      </c>
      <c r="I119" s="27">
        <f>SUM(I7+I111+I115+I117)</f>
        <v>2265745.7999999998</v>
      </c>
      <c r="J119" s="81"/>
    </row>
    <row r="120" spans="1:38" ht="21" x14ac:dyDescent="0.25">
      <c r="G120" s="50"/>
      <c r="H120" s="50"/>
    </row>
    <row r="121" spans="1:38" ht="21" x14ac:dyDescent="0.25">
      <c r="G121" s="50"/>
      <c r="H121" s="50"/>
    </row>
    <row r="122" spans="1:38" ht="21" x14ac:dyDescent="0.25">
      <c r="G122" s="50"/>
      <c r="H122" s="50"/>
    </row>
    <row r="123" spans="1:38" ht="21" x14ac:dyDescent="0.25">
      <c r="G123" s="50"/>
      <c r="H123" s="50"/>
    </row>
    <row r="124" spans="1:38" ht="21" x14ac:dyDescent="0.25">
      <c r="G124" s="50"/>
      <c r="H124" s="50"/>
    </row>
    <row r="125" spans="1:38" ht="21" x14ac:dyDescent="0.25">
      <c r="G125" s="50"/>
      <c r="H125" s="50"/>
    </row>
    <row r="126" spans="1:38" ht="21" x14ac:dyDescent="0.25">
      <c r="G126" s="50"/>
      <c r="H126" s="50"/>
    </row>
    <row r="127" spans="1:38" ht="21" x14ac:dyDescent="0.25">
      <c r="G127" s="50"/>
      <c r="H127" s="50"/>
    </row>
    <row r="128" spans="1:38" ht="21" x14ac:dyDescent="0.4">
      <c r="G128" s="36"/>
      <c r="H128" s="36"/>
    </row>
  </sheetData>
  <sortState ref="A6:J110">
    <sortCondition ref="B110"/>
  </sortState>
  <mergeCells count="1">
    <mergeCell ref="A4:I4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27" firstPageNumber="50" fitToHeight="0" orientation="portrait" r:id="rId1"/>
  <headerFooter>
    <oddFooter>&amp;C&amp;P</oddFooter>
  </headerFooter>
  <rowBreaks count="1" manualBreakCount="1">
    <brk id="9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FELÚJÍTÁS</vt:lpstr>
      <vt:lpstr>FELÚJÍTÁS!Nyomtatási_cím</vt:lpstr>
      <vt:lpstr>FELÚJÍTÁS!Nyomtatási_terület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2026-02-23T13:16:18Z</cp:lastPrinted>
  <dcterms:created xsi:type="dcterms:W3CDTF">2017-01-11T07:24:52Z</dcterms:created>
  <dcterms:modified xsi:type="dcterms:W3CDTF">2026-02-23T13:16:29Z</dcterms:modified>
</cp:coreProperties>
</file>