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HernadiIldi\Előterjesztések\2024 június\Engedélyezett létszám\"/>
    </mc:Choice>
  </mc:AlternateContent>
  <bookViews>
    <workbookView xWindow="0" yWindow="0" windowWidth="23040" windowHeight="9252"/>
  </bookViews>
  <sheets>
    <sheet name="létszámvált. ktgvetési hatás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N9" i="2"/>
  <c r="N10" i="2"/>
  <c r="N11" i="2"/>
  <c r="N7" i="2"/>
  <c r="K7" i="2"/>
  <c r="H8" i="2"/>
  <c r="H9" i="2"/>
  <c r="H10" i="2"/>
  <c r="H11" i="2"/>
  <c r="H7" i="2"/>
  <c r="G8" i="2"/>
  <c r="G9" i="2"/>
  <c r="G10" i="2"/>
  <c r="G11" i="2"/>
  <c r="G7" i="2"/>
  <c r="E7" i="2"/>
  <c r="F7" i="2" l="1"/>
  <c r="F9" i="2"/>
  <c r="F10" i="2"/>
  <c r="F8" i="2"/>
  <c r="E8" i="2"/>
  <c r="E9" i="2"/>
  <c r="F12" i="2" l="1"/>
  <c r="F4" i="2" s="1"/>
  <c r="I12" i="2"/>
  <c r="J12" i="2"/>
  <c r="K12" i="2"/>
  <c r="L12" i="2"/>
  <c r="M12" i="2"/>
  <c r="E12" i="2"/>
  <c r="F11" i="2"/>
  <c r="E11" i="2"/>
  <c r="E10" i="2"/>
  <c r="D12" i="2" l="1"/>
  <c r="C4" i="2" s="1"/>
  <c r="D4" i="2" s="1"/>
  <c r="I11" i="2"/>
  <c r="L11" i="2"/>
  <c r="M11" i="2"/>
  <c r="J11" i="2" l="1"/>
  <c r="K11" i="2" l="1"/>
  <c r="M7" i="2" l="1"/>
  <c r="M8" i="2"/>
  <c r="M9" i="2"/>
  <c r="M10" i="2"/>
  <c r="L7" i="2"/>
  <c r="L8" i="2"/>
  <c r="L9" i="2"/>
  <c r="L10" i="2"/>
  <c r="I7" i="2"/>
  <c r="I8" i="2"/>
  <c r="J8" i="2" s="1"/>
  <c r="K8" i="2" s="1"/>
  <c r="I9" i="2"/>
  <c r="J9" i="2" s="1"/>
  <c r="I10" i="2"/>
  <c r="J10" i="2" s="1"/>
  <c r="G12" i="2" l="1"/>
  <c r="M4" i="2"/>
  <c r="L4" i="2"/>
  <c r="J7" i="2"/>
  <c r="J4" i="2" s="1"/>
  <c r="I4" i="2"/>
  <c r="K9" i="2"/>
  <c r="E4" i="2"/>
  <c r="K10" i="2"/>
  <c r="H12" i="2" l="1"/>
  <c r="H4" i="2" s="1"/>
  <c r="G4" i="2"/>
  <c r="K4" i="2" l="1"/>
  <c r="N12" i="2" l="1"/>
  <c r="N4" i="2" s="1"/>
  <c r="N5" i="2" s="1"/>
</calcChain>
</file>

<file path=xl/sharedStrings.xml><?xml version="1.0" encoding="utf-8"?>
<sst xmlns="http://schemas.openxmlformats.org/spreadsheetml/2006/main" count="23" uniqueCount="23">
  <si>
    <t>1./ Intézmény megnevezése</t>
  </si>
  <si>
    <t>12./ Bruttó bankköltség-hozzájárulás változása (Ft/hó)</t>
  </si>
  <si>
    <t>13./ ÖSSZESEN (Ft)</t>
  </si>
  <si>
    <t>különbség</t>
  </si>
  <si>
    <t>8./ Béren kívüli juttatás változása (nettó; Ft/hó)</t>
  </si>
  <si>
    <t>10./ Béren kívüli juttatás változása (8./ +9./; Ft/hó)</t>
  </si>
  <si>
    <t>11./ Bruttó munkáltatói segély változása (Ft/hó)</t>
  </si>
  <si>
    <t>MINDÖSSZESEN</t>
  </si>
  <si>
    <t>6./ Járulék (5./ * 13%; Ft/hó)</t>
  </si>
  <si>
    <t>9./ Járulék (8./ * 13%; Ft/hó)</t>
  </si>
  <si>
    <t>Gyógypedagógiai asszisztens</t>
  </si>
  <si>
    <t>Köznevelési álláshelyszámok változásának költségvetési hatása (2024. szeptember 1. - 2024. november 30.)</t>
  </si>
  <si>
    <t>Gyógypedagógus</t>
  </si>
  <si>
    <t>Jogi referens/Műszaki ügyintéző</t>
  </si>
  <si>
    <t>Kertész</t>
  </si>
  <si>
    <t xml:space="preserve">Zuglói Egyesített Óvoda álláshelyek száma (2024.08.31. záró) </t>
  </si>
  <si>
    <t xml:space="preserve">Zuglói Egyesített Óvoda álláshelyek száma (2024.09.01-től) - </t>
  </si>
  <si>
    <t>5.b/ Nettó pótlék változása (Ft/hó)</t>
  </si>
  <si>
    <t>5.a/ Nettó havi illetmény változása (Ft/hó)</t>
  </si>
  <si>
    <t>7./ Bruttó illetmény változása (5./ + 6./; Ft/hó)</t>
  </si>
  <si>
    <t>2. 2. melléklet</t>
  </si>
  <si>
    <t>Fejlesztőpedagógus</t>
  </si>
  <si>
    <t>Zuglói Egyesített Óvoda 2024. szeptember 1-től történő létszámváltozás 3 havi költségvetési hatása (2024. szeptember, október, november hónapok)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</si>
</sst>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topLeftCell="D1" zoomScale="90" zoomScaleNormal="90" zoomScaleSheetLayoutView="90" workbookViewId="0">
      <selection activeCell="N11" sqref="N11"/>
    </sheetView>
  </sheetViews>
  <sheetFormatPr defaultColWidth="9.33203125" defaultRowHeight="15.6" x14ac:dyDescent="0.25"/>
  <cols>
    <col min="1" max="1" width="45.5546875" style="4" customWidth="1"/>
    <col min="2" max="2" width="21.109375" style="4" customWidth="1"/>
    <col min="3" max="3" width="20.33203125" style="4" customWidth="1"/>
    <col min="4" max="4" width="11" style="4" bestFit="1" customWidth="1"/>
    <col min="5" max="6" width="18" style="21" customWidth="1"/>
    <col min="7" max="7" width="18.5546875" style="21" bestFit="1" customWidth="1"/>
    <col min="8" max="8" width="19.5546875" style="21" bestFit="1" customWidth="1"/>
    <col min="9" max="9" width="16.5546875" style="23" bestFit="1" customWidth="1"/>
    <col min="10" max="10" width="13.44140625" style="23" bestFit="1" customWidth="1"/>
    <col min="11" max="11" width="18.44140625" style="23" bestFit="1" customWidth="1"/>
    <col min="12" max="12" width="13.6640625" style="4" bestFit="1" customWidth="1"/>
    <col min="13" max="13" width="13.5546875" style="4" bestFit="1" customWidth="1"/>
    <col min="14" max="14" width="17.44140625" style="4" bestFit="1" customWidth="1"/>
    <col min="15" max="15" width="17" style="21" customWidth="1"/>
    <col min="16" max="16" width="16" style="4" customWidth="1"/>
    <col min="17" max="16384" width="9.33203125" style="4"/>
  </cols>
  <sheetData>
    <row r="1" spans="1:18" x14ac:dyDescent="0.25">
      <c r="A1" s="4" t="s">
        <v>20</v>
      </c>
    </row>
    <row r="2" spans="1:18" ht="21.75" customHeight="1" x14ac:dyDescent="0.25">
      <c r="A2" s="30" t="s">
        <v>11</v>
      </c>
      <c r="B2" s="31"/>
      <c r="C2" s="31"/>
      <c r="D2" s="31"/>
      <c r="E2" s="31"/>
      <c r="F2" s="31"/>
      <c r="G2" s="31"/>
      <c r="H2" s="31"/>
      <c r="I2" s="31"/>
      <c r="J2" s="32"/>
      <c r="K2" s="33"/>
      <c r="L2" s="34"/>
      <c r="M2" s="34"/>
      <c r="N2" s="35"/>
      <c r="O2" s="3"/>
      <c r="P2" s="3"/>
    </row>
    <row r="3" spans="1:18" ht="78" x14ac:dyDescent="0.25">
      <c r="A3" s="5" t="s">
        <v>0</v>
      </c>
      <c r="B3" s="1" t="s">
        <v>15</v>
      </c>
      <c r="C3" s="1" t="s">
        <v>16</v>
      </c>
      <c r="D3" s="6" t="s">
        <v>3</v>
      </c>
      <c r="E3" s="7" t="s">
        <v>18</v>
      </c>
      <c r="F3" s="7" t="s">
        <v>17</v>
      </c>
      <c r="G3" s="7" t="s">
        <v>8</v>
      </c>
      <c r="H3" s="7" t="s">
        <v>19</v>
      </c>
      <c r="I3" s="5" t="s">
        <v>4</v>
      </c>
      <c r="J3" s="5" t="s">
        <v>9</v>
      </c>
      <c r="K3" s="5" t="s">
        <v>5</v>
      </c>
      <c r="L3" s="6" t="s">
        <v>6</v>
      </c>
      <c r="M3" s="5" t="s">
        <v>1</v>
      </c>
      <c r="N3" s="5" t="s">
        <v>2</v>
      </c>
      <c r="P3" s="22"/>
      <c r="Q3" s="2"/>
      <c r="R3" s="2"/>
    </row>
    <row r="4" spans="1:18" ht="61.2" customHeight="1" x14ac:dyDescent="0.25">
      <c r="A4" s="13" t="s">
        <v>22</v>
      </c>
      <c r="B4" s="14">
        <v>563</v>
      </c>
      <c r="C4" s="14">
        <f>B4+D12</f>
        <v>571.5</v>
      </c>
      <c r="D4" s="14">
        <f>+C4-B4</f>
        <v>8.5</v>
      </c>
      <c r="E4" s="24">
        <f t="shared" ref="E4:N4" si="0">+E12</f>
        <v>4405200</v>
      </c>
      <c r="F4" s="24">
        <f t="shared" si="0"/>
        <v>445000</v>
      </c>
      <c r="G4" s="24">
        <f t="shared" si="0"/>
        <v>630526</v>
      </c>
      <c r="H4" s="24">
        <f t="shared" si="0"/>
        <v>5480726</v>
      </c>
      <c r="I4" s="25">
        <f t="shared" si="0"/>
        <v>70836</v>
      </c>
      <c r="J4" s="25">
        <f t="shared" si="0"/>
        <v>9211</v>
      </c>
      <c r="K4" s="25">
        <f t="shared" si="0"/>
        <v>80047</v>
      </c>
      <c r="L4" s="25">
        <f t="shared" si="0"/>
        <v>8006</v>
      </c>
      <c r="M4" s="25">
        <f t="shared" si="0"/>
        <v>9605</v>
      </c>
      <c r="N4" s="25">
        <f t="shared" si="0"/>
        <v>16735152</v>
      </c>
    </row>
    <row r="5" spans="1:18" ht="25.2" customHeight="1" x14ac:dyDescent="0.25">
      <c r="A5" s="16" t="s">
        <v>7</v>
      </c>
      <c r="B5" s="17"/>
      <c r="C5" s="17"/>
      <c r="D5" s="18"/>
      <c r="E5" s="19"/>
      <c r="F5" s="19"/>
      <c r="G5" s="19"/>
      <c r="H5" s="19"/>
      <c r="I5" s="20"/>
      <c r="J5" s="20"/>
      <c r="K5" s="20"/>
      <c r="L5" s="20"/>
      <c r="M5" s="20"/>
      <c r="N5" s="15">
        <f>N4</f>
        <v>16735152</v>
      </c>
    </row>
    <row r="6" spans="1:18" x14ac:dyDescent="0.25">
      <c r="A6" s="12"/>
      <c r="B6" s="11"/>
      <c r="C6" s="11"/>
      <c r="D6" s="8"/>
      <c r="E6" s="9"/>
      <c r="F6" s="9"/>
      <c r="G6" s="9"/>
      <c r="H6" s="9"/>
      <c r="I6" s="10"/>
      <c r="J6" s="10"/>
      <c r="K6" s="10"/>
      <c r="L6" s="10"/>
      <c r="M6" s="10"/>
      <c r="N6" s="10"/>
    </row>
    <row r="7" spans="1:18" x14ac:dyDescent="0.25">
      <c r="A7" s="4" t="s">
        <v>21</v>
      </c>
      <c r="D7" s="27">
        <v>2</v>
      </c>
      <c r="E7" s="21">
        <f>ROUNDUP(D7*597000,0)</f>
        <v>1194000</v>
      </c>
      <c r="F7" s="21">
        <f>ROUNDUP(D7*55000,0)</f>
        <v>110000</v>
      </c>
      <c r="G7" s="21">
        <f>ROUNDUP((E7+F7)*13%,0)</f>
        <v>169520</v>
      </c>
      <c r="H7" s="21">
        <f>E7+G7+F7</f>
        <v>1473520</v>
      </c>
      <c r="I7" s="29">
        <f>ROUNDUP(100000/12*D7,0)</f>
        <v>16667</v>
      </c>
      <c r="J7" s="29">
        <f t="shared" ref="J7:J11" si="1">ROUNDUP(I7*13%,0)</f>
        <v>2167</v>
      </c>
      <c r="K7" s="29">
        <f>I7+J7</f>
        <v>18834</v>
      </c>
      <c r="L7" s="29">
        <f>ROUNDUP((10000/12)*D7*1.13,0)</f>
        <v>1884</v>
      </c>
      <c r="M7" s="29">
        <f>ROUNDUP((12000/12)*D7*1.13,0)</f>
        <v>2260</v>
      </c>
      <c r="N7" s="29">
        <f>SUM(H7,K7,L7,M7)*3</f>
        <v>4489494</v>
      </c>
    </row>
    <row r="8" spans="1:18" x14ac:dyDescent="0.25">
      <c r="A8" s="4" t="s">
        <v>10</v>
      </c>
      <c r="D8" s="27">
        <v>4</v>
      </c>
      <c r="E8" s="21">
        <f>ROUNDUP(D8*448300,0)</f>
        <v>1793200</v>
      </c>
      <c r="F8" s="21">
        <f>ROUNDUP(D8*50000,0)</f>
        <v>200000</v>
      </c>
      <c r="G8" s="21">
        <f t="shared" ref="G8:G11" si="2">ROUNDUP((E8+F8)*13%,0)</f>
        <v>259116</v>
      </c>
      <c r="H8" s="21">
        <f t="shared" ref="H8:H11" si="3">E8+G8+F8</f>
        <v>2252316</v>
      </c>
      <c r="I8" s="29">
        <f>ROUNDUP(100000/12*D8,0)</f>
        <v>33334</v>
      </c>
      <c r="J8" s="29">
        <f t="shared" si="1"/>
        <v>4334</v>
      </c>
      <c r="K8" s="29">
        <f t="shared" ref="K8:K11" si="4">I8+J8</f>
        <v>37668</v>
      </c>
      <c r="L8" s="29">
        <f>ROUNDUP((10000/12)*D8*1.13,0)</f>
        <v>3767</v>
      </c>
      <c r="M8" s="29">
        <f>ROUNDUP((12000/12)*D8*1.13,0)</f>
        <v>4520</v>
      </c>
      <c r="N8" s="29">
        <f t="shared" ref="N8:N11" si="5">SUM(H8,K8,L8,M8)*3</f>
        <v>6894813</v>
      </c>
    </row>
    <row r="9" spans="1:18" x14ac:dyDescent="0.25">
      <c r="A9" s="4" t="s">
        <v>12</v>
      </c>
      <c r="D9" s="27">
        <v>1</v>
      </c>
      <c r="E9" s="21">
        <f>ROUNDUP(D9*555000,0)</f>
        <v>555000</v>
      </c>
      <c r="F9" s="21">
        <f>ROUNDUP(D9*55000,0)</f>
        <v>55000</v>
      </c>
      <c r="G9" s="21">
        <f t="shared" si="2"/>
        <v>79300</v>
      </c>
      <c r="H9" s="21">
        <f t="shared" si="3"/>
        <v>689300</v>
      </c>
      <c r="I9" s="29">
        <f>ROUNDUP(100000/12*D9,0)</f>
        <v>8334</v>
      </c>
      <c r="J9" s="29">
        <f t="shared" si="1"/>
        <v>1084</v>
      </c>
      <c r="K9" s="29">
        <f t="shared" si="4"/>
        <v>9418</v>
      </c>
      <c r="L9" s="29">
        <f>ROUNDUP((10000/12)*D9*1.13,0)</f>
        <v>942</v>
      </c>
      <c r="M9" s="29">
        <f>ROUNDUP((12000/12)*D9*1.13,0)</f>
        <v>1130</v>
      </c>
      <c r="N9" s="29">
        <f t="shared" si="5"/>
        <v>2102370</v>
      </c>
    </row>
    <row r="10" spans="1:18" x14ac:dyDescent="0.25">
      <c r="A10" s="4" t="s">
        <v>13</v>
      </c>
      <c r="D10" s="27">
        <v>1</v>
      </c>
      <c r="E10" s="21">
        <f>ROUNDUP(D10*700000,0)</f>
        <v>700000</v>
      </c>
      <c r="F10" s="21">
        <f>ROUNDUP(D10*55000,0)</f>
        <v>55000</v>
      </c>
      <c r="G10" s="21">
        <f t="shared" si="2"/>
        <v>98150</v>
      </c>
      <c r="H10" s="21">
        <f t="shared" si="3"/>
        <v>853150</v>
      </c>
      <c r="I10" s="29">
        <f>ROUNDUP(100000/12*D10,0)</f>
        <v>8334</v>
      </c>
      <c r="J10" s="29">
        <f t="shared" si="1"/>
        <v>1084</v>
      </c>
      <c r="K10" s="29">
        <f t="shared" si="4"/>
        <v>9418</v>
      </c>
      <c r="L10" s="29">
        <f>ROUNDUP((10000/12)*D10*1.13,0)</f>
        <v>942</v>
      </c>
      <c r="M10" s="29">
        <f>ROUNDUP((12000/12)*D10*1.13,0)</f>
        <v>1130</v>
      </c>
      <c r="N10" s="29">
        <f t="shared" si="5"/>
        <v>2593920</v>
      </c>
    </row>
    <row r="11" spans="1:18" x14ac:dyDescent="0.25">
      <c r="A11" s="4" t="s">
        <v>14</v>
      </c>
      <c r="D11" s="27">
        <v>0.5</v>
      </c>
      <c r="E11" s="21">
        <f>ROUNDUP(D11*326000,0)</f>
        <v>163000</v>
      </c>
      <c r="F11" s="21">
        <f>ROUNDUP(D11*50000,0)</f>
        <v>25000</v>
      </c>
      <c r="G11" s="21">
        <f t="shared" si="2"/>
        <v>24440</v>
      </c>
      <c r="H11" s="21">
        <f t="shared" si="3"/>
        <v>212440</v>
      </c>
      <c r="I11" s="29">
        <f>ROUNDUP(100000/12*D11,0)</f>
        <v>4167</v>
      </c>
      <c r="J11" s="29">
        <f t="shared" si="1"/>
        <v>542</v>
      </c>
      <c r="K11" s="29">
        <f t="shared" si="4"/>
        <v>4709</v>
      </c>
      <c r="L11" s="29">
        <f>ROUNDUP((10000/12)*D11*1.13,0)</f>
        <v>471</v>
      </c>
      <c r="M11" s="29">
        <f>ROUNDUP((12000/12)*D11*1.13,0)</f>
        <v>565</v>
      </c>
      <c r="N11" s="29">
        <f t="shared" si="5"/>
        <v>654555</v>
      </c>
    </row>
    <row r="12" spans="1:18" x14ac:dyDescent="0.25">
      <c r="D12" s="28">
        <f>SUM(D7:D11)</f>
        <v>8.5</v>
      </c>
      <c r="E12" s="26">
        <f>SUM(E7:E11)</f>
        <v>4405200</v>
      </c>
      <c r="F12" s="26">
        <f t="shared" ref="F12:N12" si="6">SUM(F7:F11)</f>
        <v>445000</v>
      </c>
      <c r="G12" s="26">
        <f t="shared" si="6"/>
        <v>630526</v>
      </c>
      <c r="H12" s="26">
        <f t="shared" si="6"/>
        <v>5480726</v>
      </c>
      <c r="I12" s="26">
        <f t="shared" si="6"/>
        <v>70836</v>
      </c>
      <c r="J12" s="26">
        <f t="shared" si="6"/>
        <v>9211</v>
      </c>
      <c r="K12" s="26">
        <f t="shared" si="6"/>
        <v>80047</v>
      </c>
      <c r="L12" s="26">
        <f t="shared" si="6"/>
        <v>8006</v>
      </c>
      <c r="M12" s="26">
        <f t="shared" si="6"/>
        <v>9605</v>
      </c>
      <c r="N12" s="26">
        <f t="shared" si="6"/>
        <v>16735152</v>
      </c>
    </row>
  </sheetData>
  <mergeCells count="2">
    <mergeCell ref="A2:J2"/>
    <mergeCell ref="K2:N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 alignWithMargins="0">
    <oddFooter>&amp;C&amp;P. oldal, összesen: &amp;N</oddFooter>
  </headerFooter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létszámvált. ktgvetési hatása</vt:lpstr>
    </vt:vector>
  </TitlesOfParts>
  <Company>INFO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Lihor Balázs</dc:creator>
  <cp:lastModifiedBy>Hernádi Iván Lászlóné</cp:lastModifiedBy>
  <cp:lastPrinted>2023-09-05T09:38:58Z</cp:lastPrinted>
  <dcterms:created xsi:type="dcterms:W3CDTF">2018-09-05T09:40:16Z</dcterms:created>
  <dcterms:modified xsi:type="dcterms:W3CDTF">2024-06-19T11:28:53Z</dcterms:modified>
</cp:coreProperties>
</file>