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bookViews>
    <workbookView xWindow="0" yWindow="0" windowWidth="28800" windowHeight="11790"/>
  </bookViews>
  <sheets>
    <sheet name="BERUHÁZÁS" sheetId="4" r:id="rId1"/>
    <sheet name="Munka1" sheetId="5" r:id="rId2"/>
  </sheets>
  <definedNames>
    <definedName name="_xlnm.Print_Titles" localSheetId="0">BERUHÁZÁS!$7:$8</definedName>
    <definedName name="_xlnm.Print_Area" localSheetId="0">BERUHÁZÁS!$A$4:$E$139</definedName>
  </definedNames>
  <calcPr calcId="191029" iterateDelta="0"/>
</workbook>
</file>

<file path=xl/calcChain.xml><?xml version="1.0" encoding="utf-8"?>
<calcChain xmlns="http://schemas.openxmlformats.org/spreadsheetml/2006/main">
  <c r="D103" i="4" l="1"/>
  <c r="D97" i="4"/>
  <c r="D45" i="4" l="1"/>
  <c r="D108" i="4" l="1"/>
  <c r="D114" i="4"/>
  <c r="D98" i="4"/>
  <c r="D96" i="4"/>
  <c r="D137" i="4" l="1"/>
  <c r="D134" i="4"/>
  <c r="D131" i="4"/>
  <c r="D129" i="4"/>
  <c r="D122" i="4"/>
  <c r="D124" i="4"/>
  <c r="D120" i="4"/>
  <c r="D119" i="4"/>
  <c r="D118" i="4"/>
  <c r="E63" i="4" l="1"/>
  <c r="E44" i="4" l="1"/>
  <c r="E81" i="4" l="1"/>
  <c r="D88" i="4" l="1"/>
  <c r="E22" i="4" l="1"/>
  <c r="E21" i="4"/>
  <c r="C120" i="4" l="1"/>
  <c r="C119" i="4"/>
  <c r="C118" i="4"/>
  <c r="C108" i="4" l="1"/>
  <c r="C53" i="4"/>
  <c r="C137" i="4"/>
  <c r="C129" i="4"/>
  <c r="C124" i="4"/>
  <c r="C122" i="4"/>
  <c r="C114" i="4"/>
  <c r="C105" i="4"/>
  <c r="C77" i="4"/>
  <c r="C82" i="4"/>
  <c r="E48" i="4"/>
  <c r="E58" i="4"/>
  <c r="C17" i="4"/>
  <c r="C28" i="4"/>
  <c r="C125" i="4" l="1"/>
  <c r="D136" i="4" l="1"/>
  <c r="D133" i="4"/>
  <c r="D130" i="4"/>
  <c r="D126" i="4"/>
  <c r="D121" i="4"/>
  <c r="D117" i="4"/>
  <c r="D94" i="4"/>
  <c r="D9" i="4"/>
  <c r="E119" i="4"/>
  <c r="E77" i="4"/>
  <c r="E138" i="4"/>
  <c r="E137" i="4"/>
  <c r="E135" i="4"/>
  <c r="E132" i="4"/>
  <c r="E129" i="4"/>
  <c r="E128" i="4"/>
  <c r="E127" i="4"/>
  <c r="E125" i="4"/>
  <c r="E123" i="4"/>
  <c r="E122" i="4"/>
  <c r="E120" i="4"/>
  <c r="E115" i="4"/>
  <c r="E114" i="4"/>
  <c r="E113" i="4"/>
  <c r="E112" i="4"/>
  <c r="E111" i="4"/>
  <c r="E110" i="4"/>
  <c r="E109" i="4"/>
  <c r="E107" i="4"/>
  <c r="E103" i="4"/>
  <c r="E102" i="4"/>
  <c r="E101" i="4"/>
  <c r="E99" i="4"/>
  <c r="E98" i="4"/>
  <c r="E96" i="4"/>
  <c r="E93" i="4"/>
  <c r="E92" i="4"/>
  <c r="E90" i="4"/>
  <c r="E89" i="4"/>
  <c r="E88" i="4"/>
  <c r="E87" i="4"/>
  <c r="E85" i="4"/>
  <c r="E83" i="4"/>
  <c r="E82" i="4"/>
  <c r="E80" i="4"/>
  <c r="E79" i="4"/>
  <c r="E76" i="4"/>
  <c r="E75" i="4"/>
  <c r="E73" i="4"/>
  <c r="E72" i="4"/>
  <c r="E71" i="4"/>
  <c r="E69" i="4"/>
  <c r="E68" i="4"/>
  <c r="E67" i="4"/>
  <c r="E66" i="4"/>
  <c r="E64" i="4"/>
  <c r="E62" i="4"/>
  <c r="E61" i="4"/>
  <c r="E59" i="4"/>
  <c r="E57" i="4"/>
  <c r="E53" i="4"/>
  <c r="E51" i="4"/>
  <c r="E50" i="4"/>
  <c r="E49" i="4"/>
  <c r="E47" i="4"/>
  <c r="E46" i="4"/>
  <c r="E4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0" i="4"/>
  <c r="E19" i="4"/>
  <c r="E18" i="4"/>
  <c r="E17" i="4"/>
  <c r="E16" i="4"/>
  <c r="E15" i="4"/>
  <c r="E14" i="4"/>
  <c r="E13" i="4"/>
  <c r="E12" i="4"/>
  <c r="E11" i="4"/>
  <c r="D116" i="4" l="1"/>
  <c r="D139" i="4" s="1"/>
  <c r="E124" i="4"/>
  <c r="C134" i="4" l="1"/>
  <c r="E134" i="4" s="1"/>
  <c r="C131" i="4" l="1"/>
  <c r="E131" i="4" s="1"/>
  <c r="E105" i="4" l="1"/>
  <c r="C97" i="4" l="1"/>
  <c r="E97" i="4" s="1"/>
  <c r="C100" i="4"/>
  <c r="E100" i="4" s="1"/>
  <c r="E108" i="4"/>
  <c r="B117" i="4" l="1"/>
  <c r="E118" i="4"/>
  <c r="E117" i="4" s="1"/>
  <c r="C117" i="4" l="1"/>
  <c r="C78" i="4" l="1"/>
  <c r="E78" i="4" s="1"/>
  <c r="E136" i="4" l="1"/>
  <c r="C94" i="4"/>
  <c r="C9" i="4"/>
  <c r="C133" i="4"/>
  <c r="E133" i="4"/>
  <c r="C130" i="4"/>
  <c r="E130" i="4"/>
  <c r="C126" i="4"/>
  <c r="E126" i="4"/>
  <c r="C121" i="4"/>
  <c r="E121" i="4"/>
  <c r="B136" i="4"/>
  <c r="B133" i="4"/>
  <c r="B130" i="4"/>
  <c r="B126" i="4"/>
  <c r="B121" i="4"/>
  <c r="C136" i="4" l="1"/>
  <c r="C116" i="4" s="1"/>
  <c r="C139" i="4" s="1"/>
  <c r="B116" i="4"/>
  <c r="B94" i="4"/>
  <c r="B55" i="4"/>
  <c r="B9" i="4" l="1"/>
  <c r="B139" i="4" s="1"/>
  <c r="E55" i="4"/>
  <c r="E116" i="4"/>
  <c r="E94" i="4" l="1"/>
  <c r="E9" i="4" l="1"/>
  <c r="E139" i="4" s="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<sst xmlns="http://schemas.openxmlformats.org/spreadsheetml/2006/main" count="336" uniqueCount="227">
  <si>
    <t>INTÉZMÉNY/FELADAT MEGNEVEZÉSE</t>
  </si>
  <si>
    <t>MINDÖSSZESEN</t>
  </si>
  <si>
    <t>Forgalomtechnikai feladatok</t>
  </si>
  <si>
    <t>Emléktáblák, emlékművek elhelyezése</t>
  </si>
  <si>
    <t>Budapest Főváros XIV.kerület Zuglói Polgármesteri Hivatal</t>
  </si>
  <si>
    <t>Mobiltelefonok, táblagépek beszerzése</t>
  </si>
  <si>
    <t>Informatikai feladatok</t>
  </si>
  <si>
    <t>Budapest Főváros XIV. Kerület Zugló Önkormányzata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</si>
  <si>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</si>
  <si>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</si>
  <si>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</si>
  <si>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</si>
  <si>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</si>
  <si>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>Intézményi informatikai beszerzések</t>
  </si>
  <si>
    <t>Fizető parkolás fejlesztési feladatok</t>
  </si>
  <si>
    <t>Informatikai fejlesztési feladatok</t>
  </si>
  <si>
    <t>Bútorbeszerzés</t>
  </si>
  <si>
    <t>Civilekkel kapcsolatos feladatok kiadásai</t>
  </si>
  <si>
    <t xml:space="preserve">Szabályozási terv készítése, ZKSZT,ZKVSZ, FSZKT, TSZT módosítása, tervezői feladatok </t>
  </si>
  <si>
    <t>Klímabeszerzések</t>
  </si>
  <si>
    <t>Hivatali helyiségek beruházási kiadásai</t>
  </si>
  <si>
    <t>Aktív hálózati eszközök cseréje</t>
  </si>
  <si>
    <t>Hivatali működtetési feladatok</t>
  </si>
  <si>
    <t>Zuglói Fejlesztési Alap</t>
  </si>
  <si>
    <t>adatok eFt-ban</t>
  </si>
  <si>
    <t>Egészséges Budapest Program</t>
  </si>
  <si>
    <t>BMS pályázattal kapcsolatos beruházási kiadások</t>
  </si>
  <si>
    <t>Egészségügyi feladatok</t>
  </si>
  <si>
    <t>O6667137</t>
  </si>
  <si>
    <t>O1116256</t>
  </si>
  <si>
    <t>O1116288</t>
  </si>
  <si>
    <t>O2022344</t>
  </si>
  <si>
    <t>O1183011</t>
  </si>
  <si>
    <t>O6667131</t>
  </si>
  <si>
    <t>O6667138</t>
  </si>
  <si>
    <t>O5361221</t>
  </si>
  <si>
    <t>P1015150</t>
  </si>
  <si>
    <t>P1015152</t>
  </si>
  <si>
    <t>P1015151</t>
  </si>
  <si>
    <t>P1015149</t>
  </si>
  <si>
    <t>P1015121</t>
  </si>
  <si>
    <t>P1024461</t>
  </si>
  <si>
    <t>P1024482</t>
  </si>
  <si>
    <t>P1024462</t>
  </si>
  <si>
    <t>O3351634</t>
  </si>
  <si>
    <t>Reax lakások</t>
  </si>
  <si>
    <t>Lakásgazdálkodási szoftver beszerzése</t>
  </si>
  <si>
    <t xml:space="preserve">5-ös autóbusz zuglói Korong utcai megálló </t>
  </si>
  <si>
    <t>O1116248</t>
  </si>
  <si>
    <t>O1116601</t>
  </si>
  <si>
    <t>2. számú földutas pályázat</t>
  </si>
  <si>
    <t>Kutyafuttatók létesítése</t>
  </si>
  <si>
    <t>Parkolásgátló elemek telepítése</t>
  </si>
  <si>
    <t>Különböző irodai és egyéb eszközök, berendezések, felszerelések beszerzése</t>
  </si>
  <si>
    <t>P1015037</t>
  </si>
  <si>
    <t>Szoftverek beszerzése, licenc vásárlások</t>
  </si>
  <si>
    <t>Asztali és hordozható számítógépek, nyomtatók, monitorok, szerverek, részegységek beszerzése</t>
  </si>
  <si>
    <t>Egyéb gépek beszerzése (mobiltelefonok, táblagépek, televíziók beszerzése ügyfélszolgálati információ szolgáltatáshoz, kijelző, switch, IP telefonok, egyéb informatikai eszközök, stb.)</t>
  </si>
  <si>
    <t>P1024464</t>
  </si>
  <si>
    <t>Futópálya kialakítása - Nemzeti Szabadidős-Egészség Sportpark Program</t>
  </si>
  <si>
    <t>O1696451</t>
  </si>
  <si>
    <t>Budapest Főváros XIV. Kerület Zugló Önkormányzata 2024. évi beruházási kiadásai</t>
  </si>
  <si>
    <t>2024. évi eredeti előirányzat</t>
  </si>
  <si>
    <t>Közösségi tér kialakítása a Sárrét parkban projekt</t>
  </si>
  <si>
    <t>Ovi sportpálya kialakítása</t>
  </si>
  <si>
    <t>Kerületi fejlesztések előkészítéséhez szükséges tervek, tanulmányok, szakértők kiadásai</t>
  </si>
  <si>
    <t>O1283014</t>
  </si>
  <si>
    <t>Zuglói Fejlesztési Alap 2023. évi bevételei</t>
  </si>
  <si>
    <t>Fizető parkoló övezet útépítés, parkolóépítés</t>
  </si>
  <si>
    <t>Energetikai koncepció terv</t>
  </si>
  <si>
    <t>Faültetési programok kiadásai</t>
  </si>
  <si>
    <t>O1973133</t>
  </si>
  <si>
    <t>Esővízgyűjtő edény osztó program</t>
  </si>
  <si>
    <t>O1973135</t>
  </si>
  <si>
    <t>Egyéb tárgyi eszköz, privát felhő</t>
  </si>
  <si>
    <t>Katasztrófavédelem részére különböző eszközbeszerzések</t>
  </si>
  <si>
    <t>Egyéb pályázatokhoz kapcsolódó feladatok</t>
  </si>
  <si>
    <t>Parkoló automaták telepítéséhez szükséges forgalomtechnika kiépítése</t>
  </si>
  <si>
    <t>O1116259</t>
  </si>
  <si>
    <t>Részvételi költségvetés</t>
  </si>
  <si>
    <t>Egyéb támogatásokhoz kapcsolódó feladatok</t>
  </si>
  <si>
    <t>Szuglói Körvasút és a Cserebogár utca részeinek szilárd burkolattal való ellátása</t>
  </si>
  <si>
    <t>Urban Innovative Actions projekt</t>
  </si>
  <si>
    <t xml:space="preserve">CWC projekt </t>
  </si>
  <si>
    <t>O3351694</t>
  </si>
  <si>
    <t>Görpark pálya építése a Mogyoródi úti sporttelepen</t>
  </si>
  <si>
    <t>O3351575</t>
  </si>
  <si>
    <t>Háziorvosi rendelő kialakításához tervezési költség Rákospatak utca 1-3.</t>
  </si>
  <si>
    <t>Martinuzzi kert körbekerítés és szabadidőpark létesítése</t>
  </si>
  <si>
    <t>O1116283</t>
  </si>
  <si>
    <t>Tatai utcai gyalogátkelőhely és a szükséges közvilágítás megtervezése, engedélyezése</t>
  </si>
  <si>
    <t>O1116301</t>
  </si>
  <si>
    <t>Parkfejlesztés - Varsó utca - DIGI-alépítmény kiépítése, ivókút telepítése, növénytelepítés a Róna utca-Bácskai utca köz</t>
  </si>
  <si>
    <t>O1116306</t>
  </si>
  <si>
    <t>Padok, hulladékgyűjtők (kommunális, kutykutyaürülék)</t>
  </si>
  <si>
    <t>O1116351</t>
  </si>
  <si>
    <t>Kapualjak kivilágításának biztosítása</t>
  </si>
  <si>
    <t>O1116352</t>
  </si>
  <si>
    <t>Parkoló vízelvezetésének javítása (Adria sétány 5-6-8)</t>
  </si>
  <si>
    <t>O1116401</t>
  </si>
  <si>
    <t>Egressy tér rendezése</t>
  </si>
  <si>
    <t>Jávor utca forgalomcsillapító küszöbök terv és kivitelezés</t>
  </si>
  <si>
    <t>O1116402</t>
  </si>
  <si>
    <t>István úti magasított zebra</t>
  </si>
  <si>
    <t>O1116403</t>
  </si>
  <si>
    <t>Besnyői-Stefánia u.sarkán lévő terület rendezése</t>
  </si>
  <si>
    <t>O1116405</t>
  </si>
  <si>
    <t>Ilka út-Thököly út-Egressy út zöldesítés</t>
  </si>
  <si>
    <t>O1116404</t>
  </si>
  <si>
    <t>Fekvőrendőr (2 db)</t>
  </si>
  <si>
    <t>O1116406</t>
  </si>
  <si>
    <t>Wass Albert tér gyalogút kialakítása</t>
  </si>
  <si>
    <t>O1116408</t>
  </si>
  <si>
    <t>O1116410</t>
  </si>
  <si>
    <t>Öv utca újraaszfaltozása a Csömöri út és Deés utca közötti szakaszon</t>
  </si>
  <si>
    <t>O1116411</t>
  </si>
  <si>
    <t>Újvidék tér lezárása</t>
  </si>
  <si>
    <t>O1116412</t>
  </si>
  <si>
    <t>Egyéni választókerületi beruházások</t>
  </si>
  <si>
    <t>O1116500</t>
  </si>
  <si>
    <t>4. számú földutas pályázat önerő</t>
  </si>
  <si>
    <t>4. számú földutas pályázat</t>
  </si>
  <si>
    <t>O1116604</t>
  </si>
  <si>
    <t>Egyéb beruházási feladatok</t>
  </si>
  <si>
    <t>Pétervárad u. 11-17. épülethez kapcsolódó beruházási költségek</t>
  </si>
  <si>
    <t>O3012724</t>
  </si>
  <si>
    <t>Iskolai ebédlők karbantartása</t>
  </si>
  <si>
    <t>Gépjárművek beszerzése</t>
  </si>
  <si>
    <t>O3013231</t>
  </si>
  <si>
    <t>Étkezők eszközbeszerzése</t>
  </si>
  <si>
    <t>A Polgármesteri Hivatal épületéhez kapcsolódó beruházások</t>
  </si>
  <si>
    <t>P1015061</t>
  </si>
  <si>
    <t>Tűzfal és behatolás védelmi rendszer</t>
  </si>
  <si>
    <t>P1024484</t>
  </si>
  <si>
    <t>Beléptető rendszer cseréje</t>
  </si>
  <si>
    <t>Informatikai hálózati szerver cseréje, korszerűsítése, installálása</t>
  </si>
  <si>
    <t>P1024465</t>
  </si>
  <si>
    <t>Mentésszerver kiépítése</t>
  </si>
  <si>
    <t>P1024486</t>
  </si>
  <si>
    <t>Zuglói Egészségügyi Szolgálat</t>
  </si>
  <si>
    <t>Egyéb tárgyi eszközök beszerzése, létesítése </t>
  </si>
  <si>
    <t>Városrendezési feladatok</t>
  </si>
  <si>
    <t>2024. évi módosított előirányzat</t>
  </si>
  <si>
    <t>Zuglói Önkormányzati Rendészet</t>
  </si>
  <si>
    <t>Immateriális javak beszerzése, létesítése</t>
  </si>
  <si>
    <t>Informatikai eszközök beszerzése, létesítése</t>
  </si>
  <si>
    <t>Jármű beszerzés</t>
  </si>
  <si>
    <t>Zuglói Egyesített Bölcsődék</t>
  </si>
  <si>
    <t>Ingatlanok beszerzése, létesítése</t>
  </si>
  <si>
    <t>Informatikai eszközök beszerzése, létesítése </t>
  </si>
  <si>
    <t>Zuglói Család- és Gyermekjóléti Központ</t>
  </si>
  <si>
    <t>Zuglói Szociális Szolgáltató Központ</t>
  </si>
  <si>
    <t>Zuglói Egyesített Óvoda</t>
  </si>
  <si>
    <t>K64</t>
  </si>
  <si>
    <t>K61</t>
  </si>
  <si>
    <t>K63</t>
  </si>
  <si>
    <t>K6405</t>
  </si>
  <si>
    <t>K62</t>
  </si>
  <si>
    <t>INTÉZMÉNYI KÖLTSÉGVETÉSEKBEN</t>
  </si>
  <si>
    <t>P4826000</t>
  </si>
  <si>
    <t>Választásokkal kapcsolatos feladatok</t>
  </si>
  <si>
    <t>Dr. Török Béla Általános Iskolához tartozó élelmezési feladatok fedezete</t>
  </si>
  <si>
    <t>P2079033</t>
  </si>
  <si>
    <t>Közterületi sporteszközök (játszóeszközök) telepítése (Kassai park)</t>
  </si>
  <si>
    <t>O1116308</t>
  </si>
  <si>
    <t>Csertő utcai sportpálya parkoló és fitneszpark tervezése</t>
  </si>
  <si>
    <t>O1116309</t>
  </si>
  <si>
    <t>Mogyoródi út 5. felnőtt kondipark kialakítása</t>
  </si>
  <si>
    <t>O1116310</t>
  </si>
  <si>
    <t>Zsivora Park felújításának tervezése</t>
  </si>
  <si>
    <t>O1116311</t>
  </si>
  <si>
    <t>Újvidék tér közösségi tervezés</t>
  </si>
  <si>
    <t>O1116312</t>
  </si>
  <si>
    <t>Fekvőrendőr létesítés tervezése (Napsugár Óvoda)</t>
  </si>
  <si>
    <t>O1116313</t>
  </si>
  <si>
    <t>Rákosmezei tér zöldterület rendezése és zebra kialakítása</t>
  </si>
  <si>
    <t>O1116315</t>
  </si>
  <si>
    <t>O1116317</t>
  </si>
  <si>
    <t>Szugló utca-Cinkotai út-gyalogos átkelő hely létesítése (2db)</t>
  </si>
  <si>
    <t>2024. évi önkormányzati és Európai Parlamenti választásokkal kapcsolatos tárgyi eszközök beszerzése</t>
  </si>
  <si>
    <t>O3351527</t>
  </si>
  <si>
    <t>O2022334</t>
  </si>
  <si>
    <t>O1116414</t>
  </si>
  <si>
    <t>O1283020</t>
  </si>
  <si>
    <t>O1973138</t>
  </si>
  <si>
    <t>P1024488</t>
  </si>
  <si>
    <t>P1024483</t>
  </si>
  <si>
    <t>Központi szerverrendszer+központi szerver szoftver</t>
  </si>
  <si>
    <t>Zelk Zoltán program (óvodai fejlesztések)</t>
  </si>
  <si>
    <t>O1963477</t>
  </si>
  <si>
    <t>Teleki Blanka utcai parkoló építése</t>
  </si>
  <si>
    <t>O1116319</t>
  </si>
  <si>
    <t>O3351610</t>
  </si>
  <si>
    <t>Lantos Mihály Sportközpont melletti gyalogjárda tervezése</t>
  </si>
  <si>
    <t>O1116602</t>
  </si>
  <si>
    <t>O1116267</t>
  </si>
  <si>
    <t>O1116261</t>
  </si>
  <si>
    <t>O1116264</t>
  </si>
  <si>
    <t>O1696450</t>
  </si>
  <si>
    <t>O3351700</t>
  </si>
  <si>
    <t>O3013226</t>
  </si>
  <si>
    <t>O3351697</t>
  </si>
  <si>
    <t>K61, K62, K64</t>
  </si>
  <si>
    <t>K61, K62</t>
  </si>
  <si>
    <t>O3351602</t>
  </si>
  <si>
    <t>O3351569</t>
  </si>
  <si>
    <t>K62, K64</t>
  </si>
  <si>
    <t>O1701717</t>
  </si>
  <si>
    <t>Módosítás II.</t>
  </si>
  <si>
    <t>ZCSK irodák árnyékolása, klimatizálása</t>
  </si>
  <si>
    <t>O1283040</t>
  </si>
  <si>
    <t>Térvilágítási kandeláber telepítése</t>
  </si>
  <si>
    <t>O1116358</t>
  </si>
  <si>
    <t>Képviselői eszközök beszerzése</t>
  </si>
  <si>
    <t>O2022360</t>
  </si>
  <si>
    <t>K63,K64</t>
  </si>
  <si>
    <t>Módosítás I.</t>
  </si>
  <si>
    <t>Ukrajnából Menekült Gyermekek Ellátása és Befogadása 2024 pályázat keretében tabletek, hangszórók és fejlesztőeszközök beszerzése</t>
  </si>
  <si>
    <t>Földutak szilárd burkolattal ellátása</t>
  </si>
  <si>
    <t>Szugló körvasút sor útépítés tervezése</t>
  </si>
  <si>
    <t>Kerékgyártó utca rekonstrukció I. ütem</t>
  </si>
  <si>
    <t>O1116251</t>
  </si>
  <si>
    <t>Turn the table program</t>
  </si>
  <si>
    <t>O3351673</t>
  </si>
  <si>
    <t>Napelemes fejlesztés</t>
  </si>
  <si>
    <t>O1116300</t>
  </si>
  <si>
    <t>8. melléklet a .../2025. 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</si>
</sst>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8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44" fontId="4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5">
    <xf numFmtId="0" fontId="0" fillId="0" borderId="0" xfId="0"/>
    <xf numFmtId="0" fontId="36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41" fillId="0" borderId="0" xfId="0" applyFont="1"/>
    <xf numFmtId="167" fontId="30" fillId="0" borderId="0" xfId="687" applyNumberFormat="1" applyFont="1"/>
    <xf numFmtId="167" fontId="32" fillId="0" borderId="0" xfId="687" applyNumberFormat="1" applyFont="1" applyBorder="1" applyAlignment="1">
      <alignment horizontal="right" vertical="center"/>
    </xf>
    <xf numFmtId="0" fontId="39" fillId="0" borderId="0" xfId="0" applyFont="1"/>
    <xf numFmtId="0" fontId="42" fillId="0" borderId="0" xfId="0" applyFont="1" applyAlignment="1">
      <alignment vertical="center"/>
    </xf>
    <xf numFmtId="167" fontId="31" fillId="19" borderId="10" xfId="687" applyNumberFormat="1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wrapText="1"/>
    </xf>
    <xf numFmtId="0" fontId="37" fillId="0" borderId="11" xfId="0" applyFont="1" applyBorder="1" applyAlignment="1">
      <alignment vertical="center" wrapText="1"/>
    </xf>
    <xf numFmtId="0" fontId="37" fillId="0" borderId="12" xfId="0" applyFont="1" applyBorder="1" applyAlignment="1">
      <alignment vertical="center" wrapText="1"/>
    </xf>
    <xf numFmtId="0" fontId="36" fillId="20" borderId="13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vertical="center" wrapText="1"/>
    </xf>
    <xf numFmtId="0" fontId="36" fillId="20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31" fillId="18" borderId="19" xfId="645" applyNumberFormat="1" applyFont="1" applyFill="1" applyBorder="1" applyAlignment="1">
      <alignment horizontal="right" vertical="center"/>
    </xf>
    <xf numFmtId="164" fontId="29" fillId="20" borderId="19" xfId="645" applyNumberFormat="1" applyFont="1" applyFill="1" applyBorder="1" applyAlignment="1">
      <alignment horizontal="right" vertical="center"/>
    </xf>
    <xf numFmtId="164" fontId="26" fillId="0" borderId="21" xfId="645" applyNumberFormat="1" applyFont="1" applyFill="1" applyBorder="1" applyAlignment="1">
      <alignment horizontal="right" vertical="center"/>
    </xf>
    <xf numFmtId="164" fontId="26" fillId="0" borderId="21" xfId="645" applyNumberFormat="1" applyFont="1" applyFill="1" applyBorder="1" applyAlignment="1">
      <alignment horizontal="right"/>
    </xf>
    <xf numFmtId="164" fontId="26" fillId="0" borderId="22" xfId="645" applyNumberFormat="1" applyFont="1" applyFill="1" applyBorder="1" applyAlignment="1">
      <alignment horizontal="right"/>
    </xf>
    <xf numFmtId="164" fontId="33" fillId="20" borderId="20" xfId="645" applyNumberFormat="1" applyFont="1" applyFill="1" applyBorder="1" applyAlignment="1">
      <alignment horizontal="center"/>
    </xf>
    <xf numFmtId="164" fontId="26" fillId="0" borderId="22" xfId="645" applyNumberFormat="1" applyFont="1" applyFill="1" applyBorder="1" applyAlignment="1">
      <alignment horizontal="right" vertical="center"/>
    </xf>
    <xf numFmtId="164" fontId="26" fillId="0" borderId="24" xfId="645" applyNumberFormat="1" applyFont="1" applyFill="1" applyBorder="1" applyAlignment="1">
      <alignment horizontal="right" vertical="center"/>
    </xf>
    <xf numFmtId="164" fontId="26" fillId="0" borderId="23" xfId="645" applyNumberFormat="1" applyFont="1" applyFill="1" applyBorder="1" applyAlignment="1">
      <alignment horizontal="right" vertical="center"/>
    </xf>
    <xf numFmtId="164" fontId="26" fillId="0" borderId="25" xfId="645" applyNumberFormat="1" applyFont="1" applyFill="1" applyBorder="1" applyAlignment="1">
      <alignment horizontal="right" vertical="center"/>
    </xf>
    <xf numFmtId="0" fontId="39" fillId="19" borderId="17" xfId="0" applyFont="1" applyFill="1" applyBorder="1" applyAlignment="1">
      <alignment horizontal="center" vertical="center" wrapText="1"/>
    </xf>
    <xf numFmtId="0" fontId="39" fillId="18" borderId="13" xfId="0" applyFont="1" applyFill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6" fontId="26" fillId="0" borderId="12" xfId="121" applyNumberFormat="1" applyFont="1" applyBorder="1" applyAlignment="1">
      <alignment vertical="center" wrapText="1"/>
    </xf>
    <xf numFmtId="6" fontId="26" fillId="0" borderId="11" xfId="121" applyNumberFormat="1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167" fontId="31" fillId="0" borderId="0" xfId="687" applyNumberFormat="1" applyFont="1" applyFill="1" applyAlignment="1">
      <alignment horizontal="right"/>
    </xf>
    <xf numFmtId="3" fontId="0" fillId="0" borderId="0" xfId="0" applyNumberFormat="1"/>
    <xf numFmtId="3" fontId="35" fillId="0" borderId="0" xfId="0" applyNumberFormat="1" applyFont="1"/>
    <xf numFmtId="0" fontId="39" fillId="18" borderId="17" xfId="0" applyFont="1" applyFill="1" applyBorder="1" applyAlignment="1">
      <alignment horizontal="left" vertical="center" wrapText="1"/>
    </xf>
    <xf numFmtId="164" fontId="31" fillId="18" borderId="10" xfId="645" applyNumberFormat="1" applyFont="1" applyFill="1" applyBorder="1" applyAlignment="1">
      <alignment horizontal="right" vertical="center"/>
    </xf>
    <xf numFmtId="0" fontId="26" fillId="0" borderId="18" xfId="121" applyFont="1" applyBorder="1" applyAlignment="1">
      <alignment vertical="center" wrapText="1"/>
    </xf>
    <xf numFmtId="6" fontId="37" fillId="0" borderId="11" xfId="0" applyNumberFormat="1" applyFont="1" applyBorder="1" applyAlignment="1">
      <alignment vertical="center" wrapText="1"/>
    </xf>
    <xf numFmtId="43" fontId="36" fillId="0" borderId="0" xfId="645" applyFont="1" applyAlignment="1">
      <alignment vertical="center"/>
    </xf>
    <xf numFmtId="3" fontId="26" fillId="0" borderId="0" xfId="0" applyNumberFormat="1" applyFont="1" applyAlignment="1">
      <alignment horizontal="left" vertical="center"/>
    </xf>
    <xf numFmtId="165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 wrapText="1"/>
    </xf>
    <xf numFmtId="164" fontId="26" fillId="0" borderId="11" xfId="645" applyNumberFormat="1" applyFont="1" applyFill="1" applyBorder="1" applyAlignment="1">
      <alignment horizontal="right" vertical="center"/>
    </xf>
    <xf numFmtId="6" fontId="37" fillId="0" borderId="16" xfId="0" applyNumberFormat="1" applyFont="1" applyBorder="1" applyAlignment="1">
      <alignment vertical="center" wrapText="1"/>
    </xf>
    <xf numFmtId="164" fontId="29" fillId="20" borderId="20" xfId="645" applyNumberFormat="1" applyFont="1" applyFill="1" applyBorder="1" applyAlignment="1">
      <alignment horizontal="right" vertical="center"/>
    </xf>
    <xf numFmtId="0" fontId="37" fillId="0" borderId="16" xfId="0" applyFont="1" applyBorder="1" applyAlignment="1">
      <alignment horizontal="left" vertical="center" wrapText="1"/>
    </xf>
    <xf numFmtId="6" fontId="37" fillId="0" borderId="12" xfId="0" applyNumberFormat="1" applyFont="1" applyBorder="1" applyAlignment="1">
      <alignment vertical="center" wrapText="1"/>
    </xf>
    <xf numFmtId="0" fontId="29" fillId="20" borderId="20" xfId="0" applyFont="1" applyFill="1" applyBorder="1" applyAlignment="1">
      <alignment horizontal="left" vertical="center" wrapText="1"/>
    </xf>
    <xf numFmtId="0" fontId="26" fillId="0" borderId="11" xfId="667" applyFont="1" applyBorder="1" applyAlignment="1">
      <alignment horizontal="left" vertical="center" wrapText="1"/>
    </xf>
    <xf numFmtId="6" fontId="26" fillId="0" borderId="18" xfId="121" applyNumberFormat="1" applyFont="1" applyBorder="1" applyAlignment="1">
      <alignment vertical="center" wrapText="1"/>
    </xf>
    <xf numFmtId="6" fontId="37" fillId="0" borderId="14" xfId="0" applyNumberFormat="1" applyFont="1" applyBorder="1" applyAlignment="1">
      <alignment vertical="center" wrapText="1"/>
    </xf>
    <xf numFmtId="0" fontId="37" fillId="0" borderId="11" xfId="0" applyFont="1" applyBorder="1" applyAlignment="1">
      <alignment vertical="center"/>
    </xf>
    <xf numFmtId="6" fontId="37" fillId="0" borderId="12" xfId="0" applyNumberFormat="1" applyFont="1" applyBorder="1" applyAlignment="1">
      <alignment horizontal="left" vertical="center" wrapText="1"/>
    </xf>
    <xf numFmtId="0" fontId="26" fillId="0" borderId="12" xfId="121" applyFont="1" applyBorder="1" applyAlignment="1">
      <alignment vertical="center" wrapText="1"/>
    </xf>
    <xf numFmtId="0" fontId="37" fillId="0" borderId="12" xfId="0" applyFont="1" applyBorder="1" applyAlignment="1">
      <alignment horizontal="left" vertical="center" wrapText="1"/>
    </xf>
    <xf numFmtId="6" fontId="37" fillId="0" borderId="11" xfId="0" applyNumberFormat="1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/>
    </xf>
    <xf numFmtId="43" fontId="37" fillId="0" borderId="0" xfId="645" applyFont="1" applyAlignment="1">
      <alignment vertical="center"/>
    </xf>
    <xf numFmtId="164" fontId="26" fillId="0" borderId="23" xfId="645" applyNumberFormat="1" applyFont="1" applyFill="1" applyBorder="1" applyAlignment="1">
      <alignment horizontal="right"/>
    </xf>
    <xf numFmtId="0" fontId="37" fillId="0" borderId="12" xfId="0" applyFont="1" applyBorder="1" applyAlignment="1">
      <alignment wrapText="1"/>
    </xf>
    <xf numFmtId="6" fontId="46" fillId="0" borderId="0" xfId="0" applyNumberFormat="1" applyFont="1" applyAlignment="1">
      <alignment vertical="center"/>
    </xf>
    <xf numFmtId="6" fontId="36" fillId="0" borderId="0" xfId="0" applyNumberFormat="1" applyFont="1" applyAlignment="1">
      <alignment vertical="center"/>
    </xf>
    <xf numFmtId="6" fontId="37" fillId="0" borderId="0" xfId="0" applyNumberFormat="1" applyFont="1"/>
    <xf numFmtId="6" fontId="37" fillId="0" borderId="0" xfId="0" applyNumberFormat="1" applyFont="1" applyAlignment="1">
      <alignment vertical="center"/>
    </xf>
    <xf numFmtId="6" fontId="41" fillId="0" borderId="0" xfId="0" applyNumberFormat="1" applyFont="1"/>
    <xf numFmtId="43" fontId="38" fillId="0" borderId="0" xfId="645" applyFont="1"/>
    <xf numFmtId="43" fontId="39" fillId="0" borderId="0" xfId="645" applyFont="1" applyFill="1"/>
    <xf numFmtId="43" fontId="40" fillId="0" borderId="0" xfId="645" applyFont="1" applyFill="1" applyAlignment="1">
      <alignment vertical="center"/>
    </xf>
    <xf numFmtId="43" fontId="37" fillId="0" borderId="0" xfId="645" applyFont="1" applyAlignment="1"/>
    <xf numFmtId="43" fontId="26" fillId="0" borderId="0" xfId="645" applyFont="1" applyAlignment="1">
      <alignment vertical="center"/>
    </xf>
    <xf numFmtId="43" fontId="39" fillId="0" borderId="0" xfId="645" applyFont="1" applyFill="1" applyAlignment="1">
      <alignment vertical="center"/>
    </xf>
    <xf numFmtId="43" fontId="42" fillId="0" borderId="0" xfId="645" applyFont="1" applyFill="1" applyAlignment="1">
      <alignment vertical="center"/>
    </xf>
    <xf numFmtId="0" fontId="26" fillId="0" borderId="12" xfId="667" applyFont="1" applyBorder="1" applyAlignment="1">
      <alignment horizontal="left" vertical="center" wrapText="1"/>
    </xf>
    <xf numFmtId="6" fontId="26" fillId="0" borderId="12" xfId="667" applyNumberFormat="1" applyFont="1" applyBorder="1" applyAlignment="1">
      <alignment horizontal="left" vertical="center" wrapText="1"/>
    </xf>
    <xf numFmtId="6" fontId="37" fillId="0" borderId="18" xfId="0" applyNumberFormat="1" applyFont="1" applyBorder="1" applyAlignment="1">
      <alignment vertical="center" wrapText="1"/>
    </xf>
    <xf numFmtId="3" fontId="36" fillId="0" borderId="0" xfId="645" applyNumberFormat="1" applyFont="1" applyFill="1" applyAlignment="1">
      <alignment vertical="center"/>
    </xf>
    <xf numFmtId="3" fontId="37" fillId="0" borderId="0" xfId="645" applyNumberFormat="1" applyFont="1" applyAlignment="1">
      <alignment vertical="center"/>
    </xf>
    <xf numFmtId="0" fontId="39" fillId="19" borderId="17" xfId="0" applyFont="1" applyFill="1" applyBorder="1" applyAlignment="1">
      <alignment horizontal="left" vertical="center" wrapText="1"/>
    </xf>
    <xf numFmtId="164" fontId="31" fillId="19" borderId="10" xfId="645" applyNumberFormat="1" applyFont="1" applyFill="1" applyBorder="1" applyAlignment="1">
      <alignment horizontal="right" vertical="center"/>
    </xf>
    <xf numFmtId="0" fontId="39" fillId="19" borderId="10" xfId="0" applyFont="1" applyFill="1" applyBorder="1" applyAlignment="1">
      <alignment horizontal="center" vertical="center" wrapText="1"/>
    </xf>
    <xf numFmtId="0" fontId="36" fillId="20" borderId="19" xfId="0" applyFont="1" applyFill="1" applyBorder="1" applyAlignment="1">
      <alignment horizontal="left" vertical="center" wrapText="1"/>
    </xf>
    <xf numFmtId="0" fontId="36" fillId="20" borderId="20" xfId="0" applyFont="1" applyFill="1" applyBorder="1" applyAlignment="1">
      <alignment horizontal="left" vertical="center" wrapText="1"/>
    </xf>
    <xf numFmtId="164" fontId="26" fillId="0" borderId="25" xfId="645" applyNumberFormat="1" applyFont="1" applyFill="1" applyBorder="1" applyAlignment="1">
      <alignment horizontal="right"/>
    </xf>
    <xf numFmtId="164" fontId="26" fillId="0" borderId="16" xfId="645" applyNumberFormat="1" applyFont="1" applyFill="1" applyBorder="1" applyAlignment="1">
      <alignment horizontal="right" vertical="center"/>
    </xf>
    <xf numFmtId="0" fontId="37" fillId="0" borderId="15" xfId="0" applyFont="1" applyBorder="1" applyAlignment="1">
      <alignment vertical="center" wrapText="1"/>
    </xf>
    <xf numFmtId="164" fontId="26" fillId="0" borderId="20" xfId="645" applyNumberFormat="1" applyFont="1" applyFill="1" applyBorder="1" applyAlignment="1">
      <alignment horizontal="right" vertical="center"/>
    </xf>
    <xf numFmtId="0" fontId="39" fillId="19" borderId="17" xfId="0" applyFont="1" applyFill="1" applyBorder="1" applyAlignment="1">
      <alignment vertical="center"/>
    </xf>
    <xf numFmtId="164" fontId="31" fillId="19" borderId="26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right" vertical="center"/>
    </xf>
    <xf numFmtId="164" fontId="26" fillId="0" borderId="11" xfId="645" applyNumberFormat="1" applyFont="1" applyFill="1" applyBorder="1" applyAlignment="1">
      <alignment horizontal="right"/>
    </xf>
    <xf numFmtId="6" fontId="37" fillId="0" borderId="15" xfId="0" applyNumberFormat="1" applyFont="1" applyBorder="1" applyAlignment="1">
      <alignment vertical="center" wrapText="1"/>
    </xf>
    <xf numFmtId="164" fontId="26" fillId="0" borderId="15" xfId="645" applyNumberFormat="1" applyFont="1" applyFill="1" applyBorder="1" applyAlignment="1">
      <alignment horizontal="right" vertical="center"/>
    </xf>
    <xf numFmtId="0" fontId="37" fillId="0" borderId="16" xfId="0" applyFont="1" applyBorder="1"/>
    <xf numFmtId="0" fontId="37" fillId="0" borderId="18" xfId="0" applyFont="1" applyBorder="1" applyAlignment="1">
      <alignment horizontal="left" vertical="center" wrapText="1"/>
    </xf>
    <xf numFmtId="0" fontId="29" fillId="20" borderId="15" xfId="0" applyFont="1" applyFill="1" applyBorder="1" applyAlignment="1">
      <alignment horizontal="left" vertical="center" wrapText="1"/>
    </xf>
    <xf numFmtId="0" fontId="29" fillId="20" borderId="19" xfId="0" applyFont="1" applyFill="1" applyBorder="1" applyAlignment="1">
      <alignment horizontal="left" vertical="center" wrapText="1"/>
    </xf>
    <xf numFmtId="166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left" vertical="center" wrapText="1"/>
    </xf>
    <xf numFmtId="3" fontId="47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33" fillId="0" borderId="0" xfId="0" applyNumberFormat="1" applyFont="1" applyAlignment="1">
      <alignment horizontal="left" wrapText="1"/>
    </xf>
    <xf numFmtId="166" fontId="26" fillId="0" borderId="0" xfId="0" applyNumberFormat="1" applyFont="1" applyAlignment="1">
      <alignment horizontal="left" vertical="center" wrapText="1"/>
    </xf>
    <xf numFmtId="166" fontId="48" fillId="0" borderId="0" xfId="0" applyNumberFormat="1" applyFont="1" applyAlignment="1">
      <alignment horizontal="left" vertical="center" wrapText="1"/>
    </xf>
    <xf numFmtId="0" fontId="26" fillId="0" borderId="0" xfId="0" applyFont="1"/>
    <xf numFmtId="3" fontId="31" fillId="0" borderId="0" xfId="0" applyNumberFormat="1" applyFont="1" applyAlignment="1">
      <alignment horizontal="left" vertical="center" wrapText="1"/>
    </xf>
    <xf numFmtId="3" fontId="49" fillId="0" borderId="0" xfId="0" applyNumberFormat="1" applyFont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43" fontId="29" fillId="0" borderId="0" xfId="645" applyFont="1" applyAlignment="1">
      <alignment vertical="center"/>
    </xf>
    <xf numFmtId="6" fontId="29" fillId="0" borderId="0" xfId="0" applyNumberFormat="1" applyFont="1" applyAlignment="1">
      <alignment vertical="center"/>
    </xf>
    <xf numFmtId="6" fontId="26" fillId="0" borderId="0" xfId="0" applyNumberFormat="1" applyFont="1"/>
    <xf numFmtId="6" fontId="26" fillId="0" borderId="11" xfId="0" applyNumberFormat="1" applyFont="1" applyBorder="1" applyAlignment="1">
      <alignment vertical="center" wrapText="1"/>
    </xf>
    <xf numFmtId="6" fontId="26" fillId="0" borderId="0" xfId="0" applyNumberFormat="1" applyFont="1" applyAlignment="1">
      <alignment vertical="center"/>
    </xf>
    <xf numFmtId="2" fontId="26" fillId="0" borderId="11" xfId="0" applyNumberFormat="1" applyFont="1" applyBorder="1" applyAlignment="1">
      <alignment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6" fontId="26" fillId="0" borderId="11" xfId="0" applyNumberFormat="1" applyFont="1" applyBorder="1" applyAlignment="1">
      <alignment wrapText="1"/>
    </xf>
    <xf numFmtId="2" fontId="26" fillId="0" borderId="11" xfId="0" applyNumberFormat="1" applyFont="1" applyBorder="1" applyAlignment="1">
      <alignment wrapText="1"/>
    </xf>
    <xf numFmtId="6" fontId="26" fillId="0" borderId="12" xfId="0" applyNumberFormat="1" applyFont="1" applyBorder="1" applyAlignment="1">
      <alignment wrapText="1"/>
    </xf>
    <xf numFmtId="0" fontId="33" fillId="0" borderId="0" xfId="0" applyFont="1"/>
    <xf numFmtId="6" fontId="33" fillId="0" borderId="0" xfId="0" applyNumberFormat="1" applyFont="1"/>
    <xf numFmtId="2" fontId="26" fillId="0" borderId="16" xfId="0" applyNumberFormat="1" applyFont="1" applyBorder="1" applyAlignment="1">
      <alignment vertical="center" wrapText="1"/>
    </xf>
    <xf numFmtId="2" fontId="26" fillId="0" borderId="14" xfId="0" applyNumberFormat="1" applyFont="1" applyBorder="1" applyAlignment="1">
      <alignment vertical="center" wrapText="1"/>
    </xf>
    <xf numFmtId="164" fontId="26" fillId="0" borderId="12" xfId="645" applyNumberFormat="1" applyFont="1" applyFill="1" applyBorder="1" applyAlignment="1">
      <alignment horizontal="right" vertical="center"/>
    </xf>
    <xf numFmtId="43" fontId="26" fillId="0" borderId="0" xfId="645" applyFont="1" applyFill="1" applyAlignment="1"/>
    <xf numFmtId="43" fontId="26" fillId="0" borderId="0" xfId="645" applyFont="1" applyFill="1" applyAlignment="1">
      <alignment vertical="center"/>
    </xf>
    <xf numFmtId="164" fontId="50" fillId="0" borderId="22" xfId="645" applyNumberFormat="1" applyFont="1" applyFill="1" applyBorder="1" applyAlignment="1">
      <alignment horizontal="right"/>
    </xf>
    <xf numFmtId="0" fontId="37" fillId="0" borderId="16" xfId="0" applyFont="1" applyBorder="1" applyAlignment="1">
      <alignment wrapText="1"/>
    </xf>
    <xf numFmtId="164" fontId="37" fillId="0" borderId="21" xfId="645" applyNumberFormat="1" applyFont="1" applyFill="1" applyBorder="1" applyAlignment="1">
      <alignment horizontal="right" vertical="center"/>
    </xf>
    <xf numFmtId="164" fontId="37" fillId="0" borderId="21" xfId="645" applyNumberFormat="1" applyFont="1" applyFill="1" applyBorder="1" applyAlignment="1">
      <alignment horizontal="center"/>
    </xf>
    <xf numFmtId="0" fontId="37" fillId="0" borderId="16" xfId="0" applyFont="1" applyBorder="1" applyAlignment="1">
      <alignment vertical="center" wrapText="1"/>
    </xf>
    <xf numFmtId="6" fontId="26" fillId="0" borderId="11" xfId="667" applyNumberFormat="1" applyFont="1" applyBorder="1" applyAlignment="1">
      <alignment horizontal="left" vertical="center" wrapText="1"/>
    </xf>
    <xf numFmtId="164" fontId="37" fillId="0" borderId="11" xfId="645" applyNumberFormat="1" applyFont="1" applyFill="1" applyBorder="1" applyAlignment="1">
      <alignment horizontal="center"/>
    </xf>
    <xf numFmtId="0" fontId="43" fillId="0" borderId="0" xfId="0" applyFont="1" applyAlignment="1">
      <alignment horizontal="center" wrapText="1"/>
    </xf>
  </cellXfs>
  <cellStyles count="1215">
    <cellStyle name="_0434BESZ" xfId="1"/>
    <cellStyle name="_0434BESZ_1" xfId="2"/>
    <cellStyle name="_0434BESZ_1 2" xfId="3"/>
    <cellStyle name="_0434BESZ_1 2 2" xfId="851"/>
    <cellStyle name="_0434BESZ_1 3" xfId="4"/>
    <cellStyle name="_0434BESZ_1 3 2" xfId="5"/>
    <cellStyle name="_0434BESZ_1 3 2 2" xfId="853"/>
    <cellStyle name="_0434BESZ_1 3 3" xfId="852"/>
    <cellStyle name="_0434BESZ_1 4" xfId="6"/>
    <cellStyle name="_0434BESZ_1 4 2" xfId="767"/>
    <cellStyle name="_0434BESZ_1 5" xfId="7"/>
    <cellStyle name="_0434BESZ_1 5 2" xfId="8"/>
    <cellStyle name="_0434BESZ_1 5 2 2" xfId="855"/>
    <cellStyle name="_0434BESZ_1 5 3" xfId="854"/>
    <cellStyle name="_0434BESZ_1 6" xfId="716"/>
    <cellStyle name="_0434BESZ_1 6 2" xfId="856"/>
    <cellStyle name="_0434BESZ_1 6 3" xfId="803"/>
    <cellStyle name="_0434BESZ_1_TartalékKötvényLekötésekEgyebek2014" xfId="9"/>
    <cellStyle name="_0434BESZ_1_TartalékKötvényLekötésekEgyebek2014 2" xfId="857"/>
    <cellStyle name="_0434BESZ_TartalékKötvényLekötésekEgyebek2014" xfId="10"/>
    <cellStyle name="_04FELBEV" xfId="11"/>
    <cellStyle name="_04FELBEV_1" xfId="12"/>
    <cellStyle name="_04FELBEV_1 2" xfId="13"/>
    <cellStyle name="_04FELBEV_1 2 2" xfId="858"/>
    <cellStyle name="_04FELBEV_1 3" xfId="14"/>
    <cellStyle name="_04FELBEV_1 3 2" xfId="15"/>
    <cellStyle name="_04FELBEV_1 3 2 2" xfId="860"/>
    <cellStyle name="_04FELBEV_1 3 3" xfId="859"/>
    <cellStyle name="_04FELBEV_1 4" xfId="16"/>
    <cellStyle name="_04FELBEV_1 4 2" xfId="768"/>
    <cellStyle name="_04FELBEV_1 5" xfId="17"/>
    <cellStyle name="_04FELBEV_1 5 2" xfId="18"/>
    <cellStyle name="_04FELBEV_1 5 2 2" xfId="862"/>
    <cellStyle name="_04FELBEV_1 5 3" xfId="861"/>
    <cellStyle name="_04FELBEV_1 6" xfId="717"/>
    <cellStyle name="_04FELBEV_1 6 2" xfId="863"/>
    <cellStyle name="_04FELBEV_1 6 3" xfId="804"/>
    <cellStyle name="_04FELBEV_1_TartalékKötvényLekötésekEgyebek2014" xfId="19"/>
    <cellStyle name="_04FELBEV_1_TartalékKötvényLekötésekEgyebek2014 2" xfId="864"/>
    <cellStyle name="_04FELBEV_2" xfId="20"/>
    <cellStyle name="_04FELBEV_2 2" xfId="718"/>
    <cellStyle name="_04FELBEV_2_PH KVI 2014 KV 2014 02 20 elfogadott TEST2" xfId="21"/>
    <cellStyle name="_04FELBEV_2_TartalékKötvényLekötésekEgyebek2014" xfId="22"/>
    <cellStyle name="_04FELBEV_TartalékKötvényLekötésekEgyebek2014" xfId="23"/>
    <cellStyle name="_05FELBE" xfId="24"/>
    <cellStyle name="_05FELBE 2" xfId="719"/>
    <cellStyle name="_05FELBE_1" xfId="25"/>
    <cellStyle name="_05FELBE_1 2" xfId="26"/>
    <cellStyle name="_05FELBE_1 2 2" xfId="865"/>
    <cellStyle name="_05FELBE_1 3" xfId="27"/>
    <cellStyle name="_05FELBE_1 3 2" xfId="28"/>
    <cellStyle name="_05FELBE_1 3 2 2" xfId="867"/>
    <cellStyle name="_05FELBE_1 3 3" xfId="866"/>
    <cellStyle name="_05FELBE_1 4" xfId="29"/>
    <cellStyle name="_05FELBE_1 4 2" xfId="769"/>
    <cellStyle name="_05FELBE_1 5" xfId="30"/>
    <cellStyle name="_05FELBE_1 5 2" xfId="31"/>
    <cellStyle name="_05FELBE_1 5 2 2" xfId="869"/>
    <cellStyle name="_05FELBE_1 5 3" xfId="868"/>
    <cellStyle name="_05FELBE_1 6" xfId="720"/>
    <cellStyle name="_05FELBE_1 6 2" xfId="870"/>
    <cellStyle name="_05FELBE_1 6 3" xfId="805"/>
    <cellStyle name="_05FELBE_1_TartalékKötvényLekötésekEgyebek2014" xfId="32"/>
    <cellStyle name="_05FELBE_1_TartalékKötvényLekötésekEgyebek2014 2" xfId="871"/>
    <cellStyle name="_05FELBE_PH KVI 2014 KV 2014 02 20 elfogadott TEST2" xfId="33"/>
    <cellStyle name="_05FELBE_TartalékKötvényLekötésekEgyebek2014" xfId="34"/>
    <cellStyle name="_06FELBE" xfId="35"/>
    <cellStyle name="_06FELBE 2" xfId="872"/>
    <cellStyle name="_06FELBE_1" xfId="36"/>
    <cellStyle name="_06FELBE_1_TartalékKötvényLekötésekEgyebek2014" xfId="37"/>
    <cellStyle name="_06FELBE_TartalékKötvényLekötésekEgyebek2014" xfId="38"/>
    <cellStyle name="_06FELBE_TartalékKötvényLekötésekEgyebek2014 2" xfId="873"/>
    <cellStyle name="_06FELBEküld" xfId="39"/>
    <cellStyle name="_06FELBEküld 2" xfId="721"/>
    <cellStyle name="_06FELBEküld_1" xfId="40"/>
    <cellStyle name="_06FELBEküld_1_TartalékKötvényLekötésekEgyebek2014" xfId="41"/>
    <cellStyle name="_06FELBEküld_PH KVI 2014 KV 2014 02 20 elfogadott TEST2" xfId="42"/>
    <cellStyle name="_06FELBEküld_TartalékKötvényLekötésekEgyebek2014" xfId="43"/>
    <cellStyle name="_07háromnegyedBesz" xfId="44"/>
    <cellStyle name="_07háromnegyedBesz 2" xfId="45"/>
    <cellStyle name="_07háromnegyedBesz 2 2" xfId="874"/>
    <cellStyle name="_07háromnegyedBesz 3" xfId="46"/>
    <cellStyle name="_07háromnegyedBesz 3 2" xfId="47"/>
    <cellStyle name="_07háromnegyedBesz 3 2 2" xfId="876"/>
    <cellStyle name="_07háromnegyedBesz 3 3" xfId="875"/>
    <cellStyle name="_07háromnegyedBesz 4" xfId="48"/>
    <cellStyle name="_07háromnegyedBesz 4 2" xfId="770"/>
    <cellStyle name="_07háromnegyedBesz 5" xfId="49"/>
    <cellStyle name="_07háromnegyedBesz 5 2" xfId="50"/>
    <cellStyle name="_07háromnegyedBesz 5 2 2" xfId="878"/>
    <cellStyle name="_07háromnegyedBesz 5 3" xfId="877"/>
    <cellStyle name="_07háromnegyedBesz 6" xfId="722"/>
    <cellStyle name="_07háromnegyedBesz 6 2" xfId="879"/>
    <cellStyle name="_07háromnegyedBesz 6 3" xfId="806"/>
    <cellStyle name="_07háromnegyedBesz_1" xfId="51"/>
    <cellStyle name="_07háromnegyedBesz_1_TartalékKötvényLekötésekEgyebek2014" xfId="52"/>
    <cellStyle name="_07háromnegyedBesz_TartalékKötvényLekötésekEgyebek2014" xfId="53"/>
    <cellStyle name="_07háromnegyedBesz_TartalékKötvényLekötésekEgyebek2014 2" xfId="880"/>
    <cellStyle name="_08FELBE" xfId="54"/>
    <cellStyle name="_08FELBE 2" xfId="55"/>
    <cellStyle name="_08FELBE 2 2" xfId="881"/>
    <cellStyle name="_08FELBE 3" xfId="56"/>
    <cellStyle name="_08FELBE 3 2" xfId="57"/>
    <cellStyle name="_08FELBE 3 2 2" xfId="883"/>
    <cellStyle name="_08FELBE 3 3" xfId="882"/>
    <cellStyle name="_08FELBE 4" xfId="58"/>
    <cellStyle name="_08FELBE 4 2" xfId="771"/>
    <cellStyle name="_08FELBE 5" xfId="59"/>
    <cellStyle name="_08FELBE 5 2" xfId="60"/>
    <cellStyle name="_08FELBE 5 2 2" xfId="885"/>
    <cellStyle name="_08FELBE 5 3" xfId="884"/>
    <cellStyle name="_08FELBE 6" xfId="723"/>
    <cellStyle name="_08FELBE 6 2" xfId="886"/>
    <cellStyle name="_08FELBE 6 3" xfId="807"/>
    <cellStyle name="_08FELBE_1" xfId="61"/>
    <cellStyle name="_08FELBE_1_TartalékKötvényLekötésekEgyebek2014" xfId="62"/>
    <cellStyle name="_08FELBE_TartalékKötvényLekötésekEgyebek2014" xfId="63"/>
    <cellStyle name="_08FELBE_TartalékKötvényLekötésekEgyebek2014 2" xfId="887"/>
    <cellStyle name="_09FELBE" xfId="64"/>
    <cellStyle name="_09FELBE_1" xfId="65"/>
    <cellStyle name="_09FELBE_1 2" xfId="888"/>
    <cellStyle name="_09FELBE_1_TartalékKötvényLekötésekEgyebek2014" xfId="66"/>
    <cellStyle name="_09FELBE_1_TartalékKötvényLekötésekEgyebek2014 2" xfId="889"/>
    <cellStyle name="_09FELBE_TartalékKötvényLekötésekEgyebek2014" xfId="67"/>
    <cellStyle name="_09FELBEküld" xfId="68"/>
    <cellStyle name="_09FELBEküld 2" xfId="890"/>
    <cellStyle name="_09FELBEküld_1" xfId="69"/>
    <cellStyle name="_09FELBEküld_1_TartalékKötvényLekötésekEgyebek2014" xfId="70"/>
    <cellStyle name="_09FELBEküld_TartalékKötvényLekötésekEgyebek2014" xfId="71"/>
    <cellStyle name="_09FELBEküld_TartalékKötvényLekötésekEgyebek2014 2" xfId="891"/>
    <cellStyle name="_09FELBEotthoni" xfId="72"/>
    <cellStyle name="_09FELBEotthoni 2" xfId="892"/>
    <cellStyle name="_09FELBEotthoni_1" xfId="73"/>
    <cellStyle name="_09FELBEotthoni_1_TartalékKötvényLekötésekEgyebek2014" xfId="74"/>
    <cellStyle name="_09FELBEotthoni_2" xfId="75"/>
    <cellStyle name="_09FELBEotthoni_2_TartalékKötvényLekötésekEgyebek2014" xfId="76"/>
    <cellStyle name="_09FELBEotthoni_TartalékKötvényLekötésekEgyebek2014" xfId="77"/>
    <cellStyle name="_09FELBEotthoni_TartalékKötvényLekötésekEgyebek2014 2" xfId="893"/>
    <cellStyle name="_09háromnegyedBESZ" xfId="78"/>
    <cellStyle name="_09háromnegyedBESZ_1" xfId="79"/>
    <cellStyle name="_09háromnegyedBESZ_1 2" xfId="894"/>
    <cellStyle name="_09háromnegyedBESZ_1_TartalékKötvényLekötésekEgyebek2014" xfId="80"/>
    <cellStyle name="_09háromnegyedBESZ_1_TartalékKötvényLekötésekEgyebek2014 2" xfId="895"/>
    <cellStyle name="_09háromnegyedBESZ_TartalékKötvényLekötésekEgyebek2014" xfId="81"/>
    <cellStyle name="_2006.évi első rendelet-módosítás" xfId="82"/>
    <cellStyle name="_2006.évi első rendelet-módosítás 2" xfId="896"/>
    <cellStyle name="_2006.évi első rendelet-módosítás_1" xfId="83"/>
    <cellStyle name="_2006.évi első rendelet-módosítás_1_TartalékKötvényLekötésekEgyebek2014" xfId="84"/>
    <cellStyle name="_2006.évi első rendelet-módosítás_2" xfId="85"/>
    <cellStyle name="_2006.évi első rendelet-módosítás_2_TartalékKötvényLekötésekEgyebek2014" xfId="86"/>
    <cellStyle name="_2006.évi első rendelet-módosítás_3" xfId="87"/>
    <cellStyle name="_2006.évi első rendelet-módosítás_3_TartalékKötvényLekötésekEgyebek2014" xfId="88"/>
    <cellStyle name="_2006.évi első rendelet-módosítás_4" xfId="89"/>
    <cellStyle name="_2006.évi első rendelet-módosítás_4_TartalékKötvényLekötésekEgyebek2014" xfId="90"/>
    <cellStyle name="_2006.évi első rendelet-módosítás_TartalékKötvényLekötésekEgyebek2014" xfId="91"/>
    <cellStyle name="_2006.évi első rendelet-módosítás_TartalékKötvényLekötésekEgyebek2014 2" xfId="897"/>
    <cellStyle name="_2006.évi hatodik rendelet-módosítás" xfId="92"/>
    <cellStyle name="_2006.évi hatodik rendelet-módosítás_1" xfId="93"/>
    <cellStyle name="_2006.évi hatodik rendelet-módosítás_1_TartalékKötvényLekötésekEgyebek2014" xfId="94"/>
    <cellStyle name="_2006.évi hatodik rendelet-módosítás_2" xfId="95"/>
    <cellStyle name="_2006.évi hatodik rendelet-módosítás_2_TartalékKötvényLekötésekEgyebek2014" xfId="96"/>
    <cellStyle name="_2006.évi hatodik rendelet-módosítás_3" xfId="97"/>
    <cellStyle name="_2006.évi hatodik rendelet-módosítás_3_TartalékKötvényLekötésekEgyebek2014" xfId="98"/>
    <cellStyle name="_2006.évi hatodik rendelet-módosítás_4" xfId="99"/>
    <cellStyle name="_2006.évi hatodik rendelet-módosítás_4 2" xfId="898"/>
    <cellStyle name="_2006.évi hatodik rendelet-módosítás_4_TartalékKötvényLekötésekEgyebek2014" xfId="100"/>
    <cellStyle name="_2006.évi hatodik rendelet-módosítás_4_TartalékKötvényLekötésekEgyebek2014 2" xfId="899"/>
    <cellStyle name="_2006.évi hatodik rendelet-módosítás_TartalékKötvényLekötésekEgyebek2014" xfId="101"/>
    <cellStyle name="_2006.évi második rendelet-módosítás" xfId="102"/>
    <cellStyle name="_2006.évi második rendelet-módosítás_1" xfId="103"/>
    <cellStyle name="_2006.évi második rendelet-módosítás_1 2" xfId="900"/>
    <cellStyle name="_2006.évi második rendelet-módosítás_1_TartalékKötvényLekötésekEgyebek2014" xfId="104"/>
    <cellStyle name="_2006.évi második rendelet-módosítás_1_TartalékKötvényLekötésekEgyebek2014 2" xfId="901"/>
    <cellStyle name="_2006.évi második rendelet-módosítás_2" xfId="105"/>
    <cellStyle name="_2006.évi második rendelet-módosítás_2_TartalékKötvényLekötésekEgyebek2014" xfId="106"/>
    <cellStyle name="_2006.évi második rendelet-módosítás_3" xfId="107"/>
    <cellStyle name="_2006.évi második rendelet-módosítás_3_TartalékKötvényLekötésekEgyebek2014" xfId="108"/>
    <cellStyle name="_2006.évi második rendelet-módosítás_TartalékKötvényLekötésekEgyebek2014" xfId="109"/>
    <cellStyle name="_2006.évi ötödik rendelet-módosítás" xfId="110"/>
    <cellStyle name="_2006.évi ötödik rendelet-módosítás_1" xfId="111"/>
    <cellStyle name="_2006.évi ötödik rendelet-módosítás_1_TartalékKötvényLekötésekEgyebek2014" xfId="112"/>
    <cellStyle name="_2006.évi ötödik rendelet-módosítás_2" xfId="113"/>
    <cellStyle name="_2006.évi ötödik rendelet-módosítás_2_TartalékKötvényLekötésekEgyebek2014" xfId="114"/>
    <cellStyle name="_2006.évi ötödik rendelet-módosítás_3" xfId="115"/>
    <cellStyle name="_2006.évi ötödik rendelet-módosítás_3_TartalékKötvényLekötésekEgyebek2014" xfId="116"/>
    <cellStyle name="_2006.évi ötödik rendelet-módosítás_TartalékKötvényLekötésekEgyebek2014" xfId="117"/>
    <cellStyle name="_2006KVI0307" xfId="118"/>
    <cellStyle name="_2006KVI0307 2" xfId="724"/>
    <cellStyle name="_2006KVI0307_PH KVI 2014 KV 2014 02 20 elfogadott TEST2" xfId="119"/>
    <cellStyle name="_2006KVI0307_TartalékKötvényLekötésekEgyebek2014" xfId="120"/>
    <cellStyle name="_2006KVI0307alapokÚJ" xfId="121"/>
    <cellStyle name="_2006KVI0307alapokÚJ 2" xfId="122"/>
    <cellStyle name="_2006KVI0307alapokÚJ_ÖNK FORRÁS JELENLEGI 2013 02 11" xfId="123"/>
    <cellStyle name="_2006KVI0307alapokÚJ_ÖNK FORRÁS JELENLEGI 2013 02 11 2" xfId="725"/>
    <cellStyle name="_2006KVI0307alapokÚJ_ÖNK FORRÁS JELENLEGI 2013 02 11_PH KVI 2014 KV 2014 02 20 elfogadott TEST2" xfId="124"/>
    <cellStyle name="_2006KVI0307alapokÚJ_TartalékKötvényLekötésekEgyebek2014" xfId="125"/>
    <cellStyle name="_2007.évi második rendelet-módosítás" xfId="126"/>
    <cellStyle name="_2007.évi második rendelet-módosítás 2" xfId="902"/>
    <cellStyle name="_2007.évi második rendelet-módosítás_1" xfId="127"/>
    <cellStyle name="_2007.évi második rendelet-módosítás_1_TartalékKötvényLekötésekEgyebek2014" xfId="128"/>
    <cellStyle name="_2007.évi második rendelet-módosítás_2" xfId="129"/>
    <cellStyle name="_2007.évi második rendelet-módosítás_2_TartalékKötvényLekötésekEgyebek2014" xfId="130"/>
    <cellStyle name="_2007.évi második rendelet-módosítás_3" xfId="131"/>
    <cellStyle name="_2007.évi második rendelet-módosítás_3_TartalékKötvényLekötésekEgyebek2014" xfId="132"/>
    <cellStyle name="_2007.évi második rendelet-módosítás_TartalékKötvényLekötésekEgyebek2014" xfId="133"/>
    <cellStyle name="_2007.évi második rendelet-módosítás_TartalékKötvényLekötésekEgyebek2014 2" xfId="903"/>
    <cellStyle name="_2007.évi negyedik rendelet-módosítás" xfId="134"/>
    <cellStyle name="_2007.évi negyedik rendelet-módosítás 2" xfId="904"/>
    <cellStyle name="_2007.évi negyedik rendelet-módosítás_1" xfId="135"/>
    <cellStyle name="_2007.évi negyedik rendelet-módosítás_1_TartalékKötvényLekötésekEgyebek2014" xfId="136"/>
    <cellStyle name="_2007.évi negyedik rendelet-módosítás_2" xfId="137"/>
    <cellStyle name="_2007.évi negyedik rendelet-módosítás_2_TartalékKötvényLekötésekEgyebek2014" xfId="138"/>
    <cellStyle name="_2007.évi negyedik rendelet-módosítás_3" xfId="139"/>
    <cellStyle name="_2007.évi negyedik rendelet-módosítás_3_TartalékKötvényLekötésekEgyebek2014" xfId="140"/>
    <cellStyle name="_2007.évi negyedik rendelet-módosítás_TartalékKötvényLekötésekEgyebek2014" xfId="141"/>
    <cellStyle name="_2007.évi negyedik rendelet-módosítás_TartalékKötvényLekötésekEgyebek2014 2" xfId="905"/>
    <cellStyle name="_2007.évi ötödik rendelet-módosítás" xfId="142"/>
    <cellStyle name="_2007.évi ötödik rendelet-módosítás_1" xfId="143"/>
    <cellStyle name="_2007.évi ötödik rendelet-módosítás_1_TartalékKötvényLekötésekEgyebek2014" xfId="144"/>
    <cellStyle name="_2007.évi ötödik rendelet-módosítás_2" xfId="145"/>
    <cellStyle name="_2007.évi ötödik rendelet-módosítás_2 2" xfId="906"/>
    <cellStyle name="_2007.évi ötödik rendelet-módosítás_2_TartalékKötvényLekötésekEgyebek2014" xfId="146"/>
    <cellStyle name="_2007.évi ötödik rendelet-módosítás_2_TartalékKötvényLekötésekEgyebek2014 2" xfId="907"/>
    <cellStyle name="_2007.évi ötödik rendelet-módosítás_3" xfId="147"/>
    <cellStyle name="_2007.évi ötödik rendelet-módosítás_3_TartalékKötvényLekötésekEgyebek2014" xfId="148"/>
    <cellStyle name="_2007.évi ötödik rendelet-módosítás_TartalékKötvényLekötésekEgyebek2014" xfId="149"/>
    <cellStyle name="_2007KVI2" xfId="150"/>
    <cellStyle name="_2007KVI2_TartalékKötvényLekötésekEgyebek2014" xfId="151"/>
    <cellStyle name="_2007KVIvégleges20070306alapok" xfId="152"/>
    <cellStyle name="_2007KVIvégleges20070306alapok_ÖNK FORRÁS JELENLEGI 2013 02 11" xfId="153"/>
    <cellStyle name="_2007KVIvégleges20070306alapok_ÖNK FORRÁS JELENLEGI 2013 02 11 2" xfId="726"/>
    <cellStyle name="_2007KVIvégleges20070306alapok_ÖNK FORRÁS JELENLEGI 2013 02 11_PH KVI 2014 KV 2014 02 20 elfogadott TEST2" xfId="154"/>
    <cellStyle name="_2007KVIvégleges20070306alapok_TartalékKötvényLekötésekEgyebek2014" xfId="155"/>
    <cellStyle name="_2008.évi első rendelet-módosítás" xfId="156"/>
    <cellStyle name="_2008.évi első rendelet-módosítás_1" xfId="157"/>
    <cellStyle name="_2008.évi első rendelet-módosítás_1_TartalékKötvényLekötésekEgyebek2014" xfId="158"/>
    <cellStyle name="_2008.évi első rendelet-módosítás_2" xfId="159"/>
    <cellStyle name="_2008.évi első rendelet-módosítás_2 2" xfId="908"/>
    <cellStyle name="_2008.évi első rendelet-módosítás_2_TartalékKötvényLekötésekEgyebek2014" xfId="160"/>
    <cellStyle name="_2008.évi első rendelet-módosítás_2_TartalékKötvényLekötésekEgyebek2014 2" xfId="909"/>
    <cellStyle name="_2008.évi első rendelet-módosítás_3" xfId="161"/>
    <cellStyle name="_2008.évi első rendelet-módosítás_3_TartalékKötvényLekötésekEgyebek2014" xfId="162"/>
    <cellStyle name="_2008.évi első rendelet-módosítás_TartalékKötvényLekötésekEgyebek2014" xfId="163"/>
    <cellStyle name="_2008.évi első rendelet-módosításküld" xfId="164"/>
    <cellStyle name="_2008.évi első rendelet-módosításküld_1" xfId="165"/>
    <cellStyle name="_2008.évi első rendelet-módosításküld_1_TartalékKötvényLekötésekEgyebek2014" xfId="166"/>
    <cellStyle name="_2008.évi első rendelet-módosításküld_2" xfId="167"/>
    <cellStyle name="_2008.évi első rendelet-módosításküld_2 2" xfId="910"/>
    <cellStyle name="_2008.évi első rendelet-módosításküld_2_TartalékKötvényLekötésekEgyebek2014" xfId="168"/>
    <cellStyle name="_2008.évi első rendelet-módosításküld_2_TartalékKötvényLekötésekEgyebek2014 2" xfId="911"/>
    <cellStyle name="_2008.évi első rendelet-módosításküld_3" xfId="169"/>
    <cellStyle name="_2008.évi első rendelet-módosításküld_3_TartalékKötvényLekötésekEgyebek2014" xfId="170"/>
    <cellStyle name="_2008.évi első rendelet-módosításküld_TartalékKötvényLekötésekEgyebek2014" xfId="171"/>
    <cellStyle name="_2008.évi harmadik rendelet-módosítás intézményi" xfId="172"/>
    <cellStyle name="_2008.évi harmadik rendelet-módosítás intézményi_1" xfId="173"/>
    <cellStyle name="_2008.évi harmadik rendelet-módosítás intézményi_1 2" xfId="912"/>
    <cellStyle name="_2008.évi harmadik rendelet-módosítás intézményi_1_TartalékKötvényLekötésekEgyebek2014" xfId="174"/>
    <cellStyle name="_2008.évi harmadik rendelet-módosítás intézményi_1_TartalékKötvényLekötésekEgyebek2014 2" xfId="913"/>
    <cellStyle name="_2008.évi harmadik rendelet-módosítás intézményi_2" xfId="175"/>
    <cellStyle name="_2008.évi harmadik rendelet-módosítás intézményi_2_TartalékKötvényLekötésekEgyebek2014" xfId="176"/>
    <cellStyle name="_2008.évi harmadik rendelet-módosítás intézményi_3" xfId="177"/>
    <cellStyle name="_2008.évi harmadik rendelet-módosítás intézményi_3_TartalékKötvényLekötésekEgyebek2014" xfId="178"/>
    <cellStyle name="_2008.évi harmadik rendelet-módosítás intézményi_4" xfId="179"/>
    <cellStyle name="_2008.évi harmadik rendelet-módosítás intézményi_4_TartalékKötvényLekötésekEgyebek2014" xfId="180"/>
    <cellStyle name="_2008.évi harmadik rendelet-módosítás intézményi_TartalékKötvényLekötésekEgyebek2014" xfId="181"/>
    <cellStyle name="_2008.évi második rendelet-módosítás" xfId="182"/>
    <cellStyle name="_2008.évi második rendelet-módosítás_1" xfId="183"/>
    <cellStyle name="_2008.évi második rendelet-módosítás_1_2008beszküldvégleges" xfId="184"/>
    <cellStyle name="_2008.évi második rendelet-módosítás_1_2008beszküldvégleges_TartalékKötvényLekötésekEgyebek2014" xfId="185"/>
    <cellStyle name="_2008.évi második rendelet-módosítás_1_2009besz" xfId="186"/>
    <cellStyle name="_2008.évi második rendelet-módosítás_1_2009besz_TartalékKötvényLekötésekEgyebek2014" xfId="187"/>
    <cellStyle name="_2008.évi második rendelet-módosítás_1_2010besz" xfId="188"/>
    <cellStyle name="_2008.évi második rendelet-módosítás_1_2010besz_TartalékKötvényLekötésekEgyebek2014" xfId="189"/>
    <cellStyle name="_2008.évi második rendelet-módosítás_1_2010FELBEküld" xfId="190"/>
    <cellStyle name="_2008.évi második rendelet-módosítás_1_2010FELBEküld_TartalékKötvényLekötésekEgyebek2014" xfId="191"/>
    <cellStyle name="_2008.évi második rendelet-módosítás_1_2011. évi második rendelet-módosítás" xfId="192"/>
    <cellStyle name="_2008.évi második rendelet-módosítás_1_2011. évi második rendelet-módosítás_TartalékKötvényLekötésekEgyebek2014" xfId="193"/>
    <cellStyle name="_2008.évi második rendelet-módosítás_1_2011besz" xfId="194"/>
    <cellStyle name="_2008.évi második rendelet-módosítás_1_2011besz_TartalékKötvényLekötésekEgyebek2014" xfId="195"/>
    <cellStyle name="_2008.évi második rendelet-módosítás_1_2012KVI változat 20120223" xfId="196"/>
    <cellStyle name="_2008.évi második rendelet-módosítás_1_2012KVI változat 20120223_TartalékKötvényLekötésekEgyebek2014" xfId="197"/>
    <cellStyle name="_2008.évi második rendelet-módosítás_1_2012KVI változat 3" xfId="198"/>
    <cellStyle name="_2008.évi második rendelet-módosítás_1_2012KVI változat 3_TartalékKötvényLekötésekEgyebek2014" xfId="199"/>
    <cellStyle name="_2008.évi második rendelet-módosítás_1_8. melléklet tartalékok" xfId="200"/>
    <cellStyle name="_2008.évi második rendelet-módosítás_1_8. melléklet tartalékok_TartalékKötvényLekötésekEgyebek2014" xfId="201"/>
    <cellStyle name="_2008.évi második rendelet-módosítás_1_adósságszolgálat 2013 05 06" xfId="202"/>
    <cellStyle name="_2008.évi második rendelet-módosítás_1_adósságszolgálat 2013 05 06_TartalékKötvényLekötésekEgyebek2014" xfId="203"/>
    <cellStyle name="_2008.évi második rendelet-módosítás_1_adósságszolgálat alakulása" xfId="204"/>
    <cellStyle name="_2008.évi második rendelet-módosítás_1_adósságszolgálatlegújabb 2013 01 09" xfId="205"/>
    <cellStyle name="_2008.évi második rendelet-módosítás_1_adósságszolgálatlegújabb 2013 01 09_TartalékKötvényLekötésekEgyebek2014" xfId="206"/>
    <cellStyle name="_2008.évi második rendelet-módosítás_1_futamidős törlesztés alakulása" xfId="207"/>
    <cellStyle name="_2008.évi második rendelet-módosítás_1_futamidős törlesztés alakulása_TartalékKötvényLekötésekEgyebek2014" xfId="208"/>
    <cellStyle name="_2008.évi második rendelet-módosítás_1_kötvénylekötés és kamatbevétel" xfId="209"/>
    <cellStyle name="_2008.évi második rendelet-módosítás_1_kötvénylekötés és kamatbevétel_TartalékKötvényLekötésekEgyebek2014" xfId="210"/>
    <cellStyle name="_2008.évi második rendelet-módosítás_1_TaralékKötvényLekötésEgyebek2011" xfId="211"/>
    <cellStyle name="_2008.évi második rendelet-módosítás_1_TaralékKötvényLekötésEgyebek2011_TartalékKötvényLekötésekEgyebek2014" xfId="212"/>
    <cellStyle name="_2008.évi második rendelet-módosítás_1_TartalékKötvényLekötésEgyebek2011" xfId="213"/>
    <cellStyle name="_2008.évi második rendelet-módosítás_1_TartalékKötvényLekötésEgyebek2011_TartalékKötvényLekötésekEgyebek2014" xfId="214"/>
    <cellStyle name="_2008.évi második rendelet-módosítás_1_TartalékKötvényLekötésekEgyebek2011" xfId="215"/>
    <cellStyle name="_2008.évi második rendelet-módosítás_1_TartalékKötvényLekötésekEgyebek2011_TartalékKötvényLekötésekEgyebek2014" xfId="216"/>
    <cellStyle name="_2008.évi második rendelet-módosítás_1_TartalékKötvényLekötésekEgyebek2012" xfId="217"/>
    <cellStyle name="_2008.évi második rendelet-módosítás_1_TartalékKötvényLekötésekEgyebek2012_TartalékKötvényLekötésekEgyebek2014" xfId="218"/>
    <cellStyle name="_2008.évi második rendelet-módosítás_1_TartalékKötvényLekötésekEgyebek2013 év végi rendezés" xfId="219"/>
    <cellStyle name="_2008.évi második rendelet-módosítás_1_TartalékKötvényLekötésekEgyebek2014" xfId="220"/>
    <cellStyle name="_2008.évi második rendelet-módosítás_2" xfId="221"/>
    <cellStyle name="_2008.évi második rendelet-módosítás_2 2" xfId="914"/>
    <cellStyle name="_2008.évi második rendelet-módosítás_2_2008beszküldvégleges" xfId="222"/>
    <cellStyle name="_2008.évi második rendelet-módosítás_2_2008beszküldvégleges 2" xfId="915"/>
    <cellStyle name="_2008.évi második rendelet-módosítás_2_2008beszküldvégleges_TartalékKötvényLekötésekEgyebek2014" xfId="223"/>
    <cellStyle name="_2008.évi második rendelet-módosítás_2_2008beszküldvégleges_TartalékKötvényLekötésekEgyebek2014 2" xfId="916"/>
    <cellStyle name="_2008.évi második rendelet-módosítás_2_2009besz" xfId="224"/>
    <cellStyle name="_2008.évi második rendelet-módosítás_2_2009besz 2" xfId="917"/>
    <cellStyle name="_2008.évi második rendelet-módosítás_2_2009besz_TartalékKötvényLekötésekEgyebek2014" xfId="225"/>
    <cellStyle name="_2008.évi második rendelet-módosítás_2_2009besz_TartalékKötvényLekötésekEgyebek2014 2" xfId="918"/>
    <cellStyle name="_2008.évi második rendelet-módosítás_2_2010besz" xfId="226"/>
    <cellStyle name="_2008.évi második rendelet-módosítás_2_2010besz 2" xfId="919"/>
    <cellStyle name="_2008.évi második rendelet-módosítás_2_2010besz_TartalékKötvényLekötésekEgyebek2014" xfId="227"/>
    <cellStyle name="_2008.évi második rendelet-módosítás_2_2010besz_TartalékKötvényLekötésekEgyebek2014 2" xfId="920"/>
    <cellStyle name="_2008.évi második rendelet-módosítás_2_2010FELBEküld" xfId="228"/>
    <cellStyle name="_2008.évi második rendelet-módosítás_2_2010FELBEküld 2" xfId="921"/>
    <cellStyle name="_2008.évi második rendelet-módosítás_2_2010FELBEküld_TartalékKötvényLekötésekEgyebek2014" xfId="229"/>
    <cellStyle name="_2008.évi második rendelet-módosítás_2_2010FELBEküld_TartalékKötvényLekötésekEgyebek2014 2" xfId="922"/>
    <cellStyle name="_2008.évi második rendelet-módosítás_2_2011. évi második rendelet-módosítás" xfId="230"/>
    <cellStyle name="_2008.évi második rendelet-módosítás_2_2011. évi második rendelet-módosítás 2" xfId="923"/>
    <cellStyle name="_2008.évi második rendelet-módosítás_2_2011. évi második rendelet-módosítás_TartalékKötvényLekötésekEgyebek2014" xfId="231"/>
    <cellStyle name="_2008.évi második rendelet-módosítás_2_2011. évi második rendelet-módosítás_TartalékKötvényLekötésekEgyebek2014 2" xfId="924"/>
    <cellStyle name="_2008.évi második rendelet-módosítás_2_2011besz" xfId="232"/>
    <cellStyle name="_2008.évi második rendelet-módosítás_2_2011besz 2" xfId="925"/>
    <cellStyle name="_2008.évi második rendelet-módosítás_2_2011besz_TartalékKötvényLekötésekEgyebek2014" xfId="233"/>
    <cellStyle name="_2008.évi második rendelet-módosítás_2_2011besz_TartalékKötvényLekötésekEgyebek2014 2" xfId="926"/>
    <cellStyle name="_2008.évi második rendelet-módosítás_2_2012KVI változat 20120223" xfId="234"/>
    <cellStyle name="_2008.évi második rendelet-módosítás_2_2012KVI változat 20120223 2" xfId="927"/>
    <cellStyle name="_2008.évi második rendelet-módosítás_2_2012KVI változat 20120223_TartalékKötvényLekötésekEgyebek2014" xfId="235"/>
    <cellStyle name="_2008.évi második rendelet-módosítás_2_2012KVI változat 20120223_TartalékKötvényLekötésekEgyebek2014 2" xfId="928"/>
    <cellStyle name="_2008.évi második rendelet-módosítás_2_2012KVI változat 3" xfId="236"/>
    <cellStyle name="_2008.évi második rendelet-módosítás_2_2012KVI változat 3 2" xfId="929"/>
    <cellStyle name="_2008.évi második rendelet-módosítás_2_2012KVI változat 3_TartalékKötvényLekötésekEgyebek2014" xfId="237"/>
    <cellStyle name="_2008.évi második rendelet-módosítás_2_2012KVI változat 3_TartalékKötvényLekötésekEgyebek2014 2" xfId="930"/>
    <cellStyle name="_2008.évi második rendelet-módosítás_2_8. melléklet tartalékok" xfId="238"/>
    <cellStyle name="_2008.évi második rendelet-módosítás_2_8. melléklet tartalékok_TartalékKötvényLekötésekEgyebek2014" xfId="239"/>
    <cellStyle name="_2008.évi második rendelet-módosítás_2_adósságszolgálat 2013 05 06" xfId="240"/>
    <cellStyle name="_2008.évi második rendelet-módosítás_2_adósságszolgálat 2013 05 06 2" xfId="931"/>
    <cellStyle name="_2008.évi második rendelet-módosítás_2_adósságszolgálat 2013 05 06_TartalékKötvényLekötésekEgyebek2014" xfId="241"/>
    <cellStyle name="_2008.évi második rendelet-módosítás_2_adósságszolgálat 2013 05 06_TartalékKötvényLekötésekEgyebek2014 2" xfId="932"/>
    <cellStyle name="_2008.évi második rendelet-módosítás_2_adósságszolgálat alakulása" xfId="242"/>
    <cellStyle name="_2008.évi második rendelet-módosítás_2_adósságszolgálatlegújabb 2013 01 09" xfId="243"/>
    <cellStyle name="_2008.évi második rendelet-módosítás_2_adósságszolgálatlegújabb 2013 01 09_TartalékKötvényLekötésekEgyebek2014" xfId="244"/>
    <cellStyle name="_2008.évi második rendelet-módosítás_2_futamidős törlesztés alakulása" xfId="245"/>
    <cellStyle name="_2008.évi második rendelet-módosítás_2_futamidős törlesztés alakulása_TartalékKötvényLekötésekEgyebek2014" xfId="246"/>
    <cellStyle name="_2008.évi második rendelet-módosítás_2_kötvénylekötés és kamatbevétel" xfId="247"/>
    <cellStyle name="_2008.évi második rendelet-módosítás_2_kötvénylekötés és kamatbevétel_TartalékKötvényLekötésekEgyebek2014" xfId="248"/>
    <cellStyle name="_2008.évi második rendelet-módosítás_2_TaralékKötvényLekötésEgyebek2011" xfId="249"/>
    <cellStyle name="_2008.évi második rendelet-módosítás_2_TaralékKötvényLekötésEgyebek2011_TartalékKötvényLekötésekEgyebek2014" xfId="250"/>
    <cellStyle name="_2008.évi második rendelet-módosítás_2_TartalékKötvényLekötésEgyebek2011" xfId="251"/>
    <cellStyle name="_2008.évi második rendelet-módosítás_2_TartalékKötvényLekötésEgyebek2011_TartalékKötvényLekötésekEgyebek2014" xfId="252"/>
    <cellStyle name="_2008.évi második rendelet-módosítás_2_TartalékKötvényLekötésekEgyebek2011" xfId="253"/>
    <cellStyle name="_2008.évi második rendelet-módosítás_2_TartalékKötvényLekötésekEgyebek2011_TartalékKötvényLekötésekEgyebek2014" xfId="254"/>
    <cellStyle name="_2008.évi második rendelet-módosítás_2_TartalékKötvényLekötésekEgyebek2012" xfId="255"/>
    <cellStyle name="_2008.évi második rendelet-módosítás_2_TartalékKötvényLekötésekEgyebek2012_TartalékKötvényLekötésekEgyebek2014" xfId="256"/>
    <cellStyle name="_2008.évi második rendelet-módosítás_2_TartalékKötvényLekötésekEgyebek2013 év végi rendezés" xfId="257"/>
    <cellStyle name="_2008.évi második rendelet-módosítás_2_TartalékKötvényLekötésekEgyebek2014" xfId="258"/>
    <cellStyle name="_2008.évi második rendelet-módosítás_2008beszküldvégleges" xfId="259"/>
    <cellStyle name="_2008.évi második rendelet-módosítás_2008beszküldvégleges_TartalékKötvényLekötésekEgyebek2014" xfId="260"/>
    <cellStyle name="_2008.évi második rendelet-módosítás_2009besz" xfId="261"/>
    <cellStyle name="_2008.évi második rendelet-módosítás_2009besz_TartalékKötvényLekötésekEgyebek2014" xfId="262"/>
    <cellStyle name="_2008.évi második rendelet-módosítás_2010besz" xfId="263"/>
    <cellStyle name="_2008.évi második rendelet-módosítás_2010besz_TartalékKötvényLekötésekEgyebek2014" xfId="264"/>
    <cellStyle name="_2008.évi második rendelet-módosítás_2010FELBEküld" xfId="265"/>
    <cellStyle name="_2008.évi második rendelet-módosítás_2010FELBEküld_TartalékKötvényLekötésekEgyebek2014" xfId="266"/>
    <cellStyle name="_2008.évi második rendelet-módosítás_2011. évi második rendelet-módosítás" xfId="267"/>
    <cellStyle name="_2008.évi második rendelet-módosítás_2011. évi második rendelet-módosítás_TartalékKötvényLekötésekEgyebek2014" xfId="268"/>
    <cellStyle name="_2008.évi második rendelet-módosítás_2011besz" xfId="269"/>
    <cellStyle name="_2008.évi második rendelet-módosítás_2011besz_TartalékKötvényLekötésekEgyebek2014" xfId="270"/>
    <cellStyle name="_2008.évi második rendelet-módosítás_2012KVI változat 20120223" xfId="271"/>
    <cellStyle name="_2008.évi második rendelet-módosítás_2012KVI változat 20120223_TartalékKötvényLekötésekEgyebek2014" xfId="272"/>
    <cellStyle name="_2008.évi második rendelet-módosítás_2012KVI változat 3" xfId="273"/>
    <cellStyle name="_2008.évi második rendelet-módosítás_2012KVI változat 3_TartalékKötvényLekötésekEgyebek2014" xfId="274"/>
    <cellStyle name="_2008.évi második rendelet-módosítás_3" xfId="275"/>
    <cellStyle name="_2008.évi második rendelet-módosítás_3_2008beszküldvégleges" xfId="276"/>
    <cellStyle name="_2008.évi második rendelet-módosítás_3_2008beszküldvégleges_TartalékKötvényLekötésekEgyebek2014" xfId="277"/>
    <cellStyle name="_2008.évi második rendelet-módosítás_3_2009besz" xfId="278"/>
    <cellStyle name="_2008.évi második rendelet-módosítás_3_2009besz_TartalékKötvényLekötésekEgyebek2014" xfId="279"/>
    <cellStyle name="_2008.évi második rendelet-módosítás_3_2010besz" xfId="280"/>
    <cellStyle name="_2008.évi második rendelet-módosítás_3_2010besz_TartalékKötvényLekötésekEgyebek2014" xfId="281"/>
    <cellStyle name="_2008.évi második rendelet-módosítás_3_2010FELBEküld" xfId="282"/>
    <cellStyle name="_2008.évi második rendelet-módosítás_3_2010FELBEküld_TartalékKötvényLekötésekEgyebek2014" xfId="283"/>
    <cellStyle name="_2008.évi második rendelet-módosítás_3_2011. évi második rendelet-módosítás" xfId="284"/>
    <cellStyle name="_2008.évi második rendelet-módosítás_3_2011. évi második rendelet-módosítás_TartalékKötvényLekötésekEgyebek2014" xfId="285"/>
    <cellStyle name="_2008.évi második rendelet-módosítás_3_2011besz" xfId="286"/>
    <cellStyle name="_2008.évi második rendelet-módosítás_3_2011besz_TartalékKötvényLekötésekEgyebek2014" xfId="287"/>
    <cellStyle name="_2008.évi második rendelet-módosítás_3_2012KVI változat 20120223" xfId="288"/>
    <cellStyle name="_2008.évi második rendelet-módosítás_3_2012KVI változat 20120223_TartalékKötvényLekötésekEgyebek2014" xfId="289"/>
    <cellStyle name="_2008.évi második rendelet-módosítás_3_2012KVI változat 3" xfId="290"/>
    <cellStyle name="_2008.évi második rendelet-módosítás_3_2012KVI változat 3_TartalékKötvényLekötésekEgyebek2014" xfId="291"/>
    <cellStyle name="_2008.évi második rendelet-módosítás_3_8. melléklet tartalékok" xfId="292"/>
    <cellStyle name="_2008.évi második rendelet-módosítás_3_8. melléklet tartalékok_TartalékKötvényLekötésekEgyebek2014" xfId="293"/>
    <cellStyle name="_2008.évi második rendelet-módosítás_3_adósságszolgálat 2013 05 06" xfId="294"/>
    <cellStyle name="_2008.évi második rendelet-módosítás_3_adósságszolgálat 2013 05 06_TartalékKötvényLekötésekEgyebek2014" xfId="295"/>
    <cellStyle name="_2008.évi második rendelet-módosítás_3_adósságszolgálat alakulása" xfId="296"/>
    <cellStyle name="_2008.évi második rendelet-módosítás_3_adósságszolgálatlegújabb 2013 01 09" xfId="297"/>
    <cellStyle name="_2008.évi második rendelet-módosítás_3_adósságszolgálatlegújabb 2013 01 09_TartalékKötvényLekötésekEgyebek2014" xfId="298"/>
    <cellStyle name="_2008.évi második rendelet-módosítás_3_futamidős törlesztés alakulása" xfId="299"/>
    <cellStyle name="_2008.évi második rendelet-módosítás_3_futamidős törlesztés alakulása_TartalékKötvényLekötésekEgyebek2014" xfId="300"/>
    <cellStyle name="_2008.évi második rendelet-módosítás_3_kötvénylekötés és kamatbevétel" xfId="301"/>
    <cellStyle name="_2008.évi második rendelet-módosítás_3_kötvénylekötés és kamatbevétel_TartalékKötvényLekötésekEgyebek2014" xfId="302"/>
    <cellStyle name="_2008.évi második rendelet-módosítás_3_TaralékKötvényLekötésEgyebek2011" xfId="303"/>
    <cellStyle name="_2008.évi második rendelet-módosítás_3_TaralékKötvényLekötésEgyebek2011_TartalékKötvényLekötésekEgyebek2014" xfId="304"/>
    <cellStyle name="_2008.évi második rendelet-módosítás_3_TartalékKötvényLekötésEgyebek2011" xfId="305"/>
    <cellStyle name="_2008.évi második rendelet-módosítás_3_TartalékKötvényLekötésEgyebek2011_TartalékKötvényLekötésekEgyebek2014" xfId="306"/>
    <cellStyle name="_2008.évi második rendelet-módosítás_3_TartalékKötvényLekötésekEgyebek2011" xfId="307"/>
    <cellStyle name="_2008.évi második rendelet-módosítás_3_TartalékKötvényLekötésekEgyebek2011_TartalékKötvényLekötésekEgyebek2014" xfId="308"/>
    <cellStyle name="_2008.évi második rendelet-módosítás_3_TartalékKötvényLekötésekEgyebek2012" xfId="309"/>
    <cellStyle name="_2008.évi második rendelet-módosítás_3_TartalékKötvényLekötésekEgyebek2012_TartalékKötvényLekötésekEgyebek2014" xfId="310"/>
    <cellStyle name="_2008.évi második rendelet-módosítás_3_TartalékKötvényLekötésekEgyebek2013 év végi rendezés" xfId="311"/>
    <cellStyle name="_2008.évi második rendelet-módosítás_3_TartalékKötvényLekötésekEgyebek2014" xfId="312"/>
    <cellStyle name="_2008.évi második rendelet-módosítás_8. melléklet tartalékok" xfId="313"/>
    <cellStyle name="_2008.évi második rendelet-módosítás_8. melléklet tartalékok 2" xfId="933"/>
    <cellStyle name="_2008.évi második rendelet-módosítás_8. melléklet tartalékok_TartalékKötvényLekötésekEgyebek2014" xfId="314"/>
    <cellStyle name="_2008.évi második rendelet-módosítás_8. melléklet tartalékok_TartalékKötvényLekötésekEgyebek2014 2" xfId="934"/>
    <cellStyle name="_2008.évi második rendelet-módosítás_adósságszolgálat 2013 05 06" xfId="315"/>
    <cellStyle name="_2008.évi második rendelet-módosítás_adósságszolgálat 2013 05 06_TartalékKötvényLekötésekEgyebek2014" xfId="316"/>
    <cellStyle name="_2008.évi második rendelet-módosítás_adósságszolgálat alakulása" xfId="317"/>
    <cellStyle name="_2008.évi második rendelet-módosítás_adósságszolgálat alakulása 2" xfId="935"/>
    <cellStyle name="_2008.évi második rendelet-módosítás_adósságszolgálatlegújabb 2013 01 09" xfId="318"/>
    <cellStyle name="_2008.évi második rendelet-módosítás_adósságszolgálatlegújabb 2013 01 09 2" xfId="936"/>
    <cellStyle name="_2008.évi második rendelet-módosítás_adósságszolgálatlegújabb 2013 01 09_TartalékKötvényLekötésekEgyebek2014" xfId="319"/>
    <cellStyle name="_2008.évi második rendelet-módosítás_adósságszolgálatlegújabb 2013 01 09_TartalékKötvényLekötésekEgyebek2014 2" xfId="937"/>
    <cellStyle name="_2008.évi második rendelet-módosítás_futamidős törlesztés alakulása" xfId="320"/>
    <cellStyle name="_2008.évi második rendelet-módosítás_futamidős törlesztés alakulása 2" xfId="938"/>
    <cellStyle name="_2008.évi második rendelet-módosítás_futamidős törlesztés alakulása_TartalékKötvényLekötésekEgyebek2014" xfId="321"/>
    <cellStyle name="_2008.évi második rendelet-módosítás_futamidős törlesztés alakulása_TartalékKötvényLekötésekEgyebek2014 2" xfId="939"/>
    <cellStyle name="_2008.évi második rendelet-módosítás_kötvénylekötés és kamatbevétel" xfId="322"/>
    <cellStyle name="_2008.évi második rendelet-módosítás_kötvénylekötés és kamatbevétel 2" xfId="940"/>
    <cellStyle name="_2008.évi második rendelet-módosítás_kötvénylekötés és kamatbevétel_TartalékKötvényLekötésekEgyebek2014" xfId="323"/>
    <cellStyle name="_2008.évi második rendelet-módosítás_kötvénylekötés és kamatbevétel_TartalékKötvényLekötésekEgyebek2014 2" xfId="941"/>
    <cellStyle name="_2008.évi második rendelet-módosítás_TaralékKötvényLekötésEgyebek2011" xfId="324"/>
    <cellStyle name="_2008.évi második rendelet-módosítás_TaralékKötvényLekötésEgyebek2011 2" xfId="942"/>
    <cellStyle name="_2008.évi második rendelet-módosítás_TaralékKötvényLekötésEgyebek2011_TartalékKötvényLekötésekEgyebek2014" xfId="325"/>
    <cellStyle name="_2008.évi második rendelet-módosítás_TaralékKötvényLekötésEgyebek2011_TartalékKötvényLekötésekEgyebek2014 2" xfId="943"/>
    <cellStyle name="_2008.évi második rendelet-módosítás_TartalékKötvényLekötésEgyebek2011" xfId="326"/>
    <cellStyle name="_2008.évi második rendelet-módosítás_TartalékKötvényLekötésEgyebek2011 2" xfId="944"/>
    <cellStyle name="_2008.évi második rendelet-módosítás_TartalékKötvényLekötésEgyebek2011_TartalékKötvényLekötésekEgyebek2014" xfId="327"/>
    <cellStyle name="_2008.évi második rendelet-módosítás_TartalékKötvényLekötésEgyebek2011_TartalékKötvényLekötésekEgyebek2014 2" xfId="945"/>
    <cellStyle name="_2008.évi második rendelet-módosítás_TartalékKötvényLekötésekEgyebek2011" xfId="328"/>
    <cellStyle name="_2008.évi második rendelet-módosítás_TartalékKötvényLekötésekEgyebek2011 2" xfId="946"/>
    <cellStyle name="_2008.évi második rendelet-módosítás_TartalékKötvényLekötésekEgyebek2011_TartalékKötvényLekötésekEgyebek2014" xfId="329"/>
    <cellStyle name="_2008.évi második rendelet-módosítás_TartalékKötvényLekötésekEgyebek2011_TartalékKötvényLekötésekEgyebek2014 2" xfId="947"/>
    <cellStyle name="_2008.évi második rendelet-módosítás_TartalékKötvényLekötésekEgyebek2012" xfId="330"/>
    <cellStyle name="_2008.évi második rendelet-módosítás_TartalékKötvényLekötésekEgyebek2012 2" xfId="948"/>
    <cellStyle name="_2008.évi második rendelet-módosítás_TartalékKötvényLekötésekEgyebek2012_TartalékKötvényLekötésekEgyebek2014" xfId="331"/>
    <cellStyle name="_2008.évi második rendelet-módosítás_TartalékKötvényLekötésekEgyebek2012_TartalékKötvényLekötésekEgyebek2014 2" xfId="949"/>
    <cellStyle name="_2008.évi második rendelet-módosítás_TartalékKötvényLekötésekEgyebek2013 év végi rendezés" xfId="332"/>
    <cellStyle name="_2008.évi második rendelet-módosítás_TartalékKötvényLekötésekEgyebek2013 év végi rendezés 2" xfId="950"/>
    <cellStyle name="_2008.évi második rendelet-módosítás_TartalékKötvényLekötésekEgyebek2014" xfId="333"/>
    <cellStyle name="_2008.évi második rendelet-módosítás_TartalékKötvényLekötésekEgyebek2014 2" xfId="951"/>
    <cellStyle name="_2008.évi negyedik rendelet-módosítás" xfId="334"/>
    <cellStyle name="_2008.évi negyedik rendelet-módosítás 2" xfId="952"/>
    <cellStyle name="_2008.évi negyedik rendelet-módosítás intézményi" xfId="335"/>
    <cellStyle name="_2008.évi negyedik rendelet-módosítás intézményi_1" xfId="336"/>
    <cellStyle name="_2008.évi negyedik rendelet-módosítás intézményi_1 2" xfId="953"/>
    <cellStyle name="_2008.évi negyedik rendelet-módosítás intézményi_1_TartalékKötvényLekötésekEgyebek2014" xfId="337"/>
    <cellStyle name="_2008.évi negyedik rendelet-módosítás intézményi_1_TartalékKötvényLekötésekEgyebek2014 2" xfId="954"/>
    <cellStyle name="_2008.évi negyedik rendelet-módosítás intézményi_2" xfId="338"/>
    <cellStyle name="_2008.évi negyedik rendelet-módosítás intézményi_2_TartalékKötvényLekötésekEgyebek2014" xfId="339"/>
    <cellStyle name="_2008.évi negyedik rendelet-módosítás intézményi_3" xfId="340"/>
    <cellStyle name="_2008.évi negyedik rendelet-módosítás intézményi_3_TartalékKötvényLekötésekEgyebek2014" xfId="341"/>
    <cellStyle name="_2008.évi negyedik rendelet-módosítás intézményi_TartalékKötvényLekötésekEgyebek2014" xfId="342"/>
    <cellStyle name="_2008.évi negyedik rendelet-módosítás_1" xfId="343"/>
    <cellStyle name="_2008.évi negyedik rendelet-módosítás_1_TartalékKötvényLekötésekEgyebek2014" xfId="344"/>
    <cellStyle name="_2008.évi negyedik rendelet-módosítás_2" xfId="345"/>
    <cellStyle name="_2008.évi negyedik rendelet-módosítás_2_TartalékKötvényLekötésekEgyebek2014" xfId="346"/>
    <cellStyle name="_2008.évi negyedik rendelet-módosítás_3" xfId="347"/>
    <cellStyle name="_2008.évi negyedik rendelet-módosítás_3_TartalékKötvényLekötésekEgyebek2014" xfId="348"/>
    <cellStyle name="_2008.évi negyedik rendelet-módosítás_4" xfId="349"/>
    <cellStyle name="_2008.évi negyedik rendelet-módosítás_4 2" xfId="727"/>
    <cellStyle name="_2008.évi negyedik rendelet-módosítás_4_PH KVI 2014 KV 2014 02 20 elfogadott TEST2" xfId="350"/>
    <cellStyle name="_2008.évi negyedik rendelet-módosítás_4_TartalékKötvényLekötésekEgyebek2014" xfId="351"/>
    <cellStyle name="_2008.évi negyedik rendelet-módosítás_TartalékKötvényLekötésekEgyebek2014" xfId="352"/>
    <cellStyle name="_2008.évi negyedik rendelet-módosítás_TartalékKötvényLekötésekEgyebek2014 2" xfId="955"/>
    <cellStyle name="_2008KVIvégleges20080306alapok" xfId="353"/>
    <cellStyle name="_2008KVIvégleges20080306alapok 2" xfId="728"/>
    <cellStyle name="_2008KVIvégleges20080306alapok_PH KVI 2014 KV 2014 02 20 elfogadott TEST2" xfId="354"/>
    <cellStyle name="_2008KVIvégleges20080306alapok_TartalékKötvényLekötésekEgyebek2014" xfId="355"/>
    <cellStyle name="_2009.évi első rendelet-módosítás" xfId="356"/>
    <cellStyle name="_2009.évi első rendelet-módosítás 2" xfId="956"/>
    <cellStyle name="_2009.évi első rendelet-módosítás_1" xfId="357"/>
    <cellStyle name="_2009.évi első rendelet-módosítás_1_TartalékKötvényLekötésekEgyebek2014" xfId="358"/>
    <cellStyle name="_2009.évi első rendelet-módosítás_2" xfId="359"/>
    <cellStyle name="_2009.évi első rendelet-módosítás_2_TartalékKötvényLekötésekEgyebek2014" xfId="360"/>
    <cellStyle name="_2009.évi első rendelet-módosítás_3" xfId="361"/>
    <cellStyle name="_2009.évi első rendelet-módosítás_3_TartalékKötvényLekötésekEgyebek2014" xfId="362"/>
    <cellStyle name="_2009.évi első rendelet-módosítás_4" xfId="363"/>
    <cellStyle name="_2009.évi első rendelet-módosítás_4_TartalékKötvényLekötésekEgyebek2014" xfId="364"/>
    <cellStyle name="_2009.évi első rendelet-módosítás_TartalékKötvényLekötésekEgyebek2014" xfId="365"/>
    <cellStyle name="_2009.évi első rendelet-módosítás_TartalékKötvényLekötésekEgyebek2014 2" xfId="957"/>
    <cellStyle name="_2009.évi harmadik rendelet-módosítás" xfId="366"/>
    <cellStyle name="_2009.évi harmadik rendelet-módosítás_1" xfId="367"/>
    <cellStyle name="_2009.évi harmadik rendelet-módosítás_1_TartalékKötvényLekötésekEgyebek2014" xfId="368"/>
    <cellStyle name="_2009.évi harmadik rendelet-módosítás_2" xfId="369"/>
    <cellStyle name="_2009.évi harmadik rendelet-módosítás_2_TartalékKötvényLekötésekEgyebek2014" xfId="370"/>
    <cellStyle name="_2009.évi harmadik rendelet-módosítás_3" xfId="371"/>
    <cellStyle name="_2009.évi harmadik rendelet-módosítás_3_TartalékKötvényLekötésekEgyebek2014" xfId="372"/>
    <cellStyle name="_2009.évi harmadik rendelet-módosítás_TartalékKötvényLekötésekEgyebek2014" xfId="373"/>
    <cellStyle name="_2009.évi második rendelet-módosítás" xfId="374"/>
    <cellStyle name="_2009.évi második rendelet-módosítás intézményi" xfId="375"/>
    <cellStyle name="_2009.évi második rendelet-módosítás intézményi 2" xfId="958"/>
    <cellStyle name="_2009.évi második rendelet-módosítás intézményi_1" xfId="376"/>
    <cellStyle name="_2009.évi második rendelet-módosítás intézményi_1_TartalékKötvényLekötésekEgyebek2014" xfId="377"/>
    <cellStyle name="_2009.évi második rendelet-módosítás intézményi_2" xfId="378"/>
    <cellStyle name="_2009.évi második rendelet-módosítás intézményi_2_TartalékKötvényLekötésekEgyebek2014" xfId="379"/>
    <cellStyle name="_2009.évi második rendelet-módosítás intézményi_3" xfId="380"/>
    <cellStyle name="_2009.évi második rendelet-módosítás intézményi_3_TartalékKötvényLekötésekEgyebek2014" xfId="381"/>
    <cellStyle name="_2009.évi második rendelet-módosítás intézményi_TartalékKötvényLekötésekEgyebek2014" xfId="382"/>
    <cellStyle name="_2009.évi második rendelet-módosítás intézményi_TartalékKötvényLekötésekEgyebek2014 2" xfId="959"/>
    <cellStyle name="_2009.évi második rendelet-módosítás_1" xfId="383"/>
    <cellStyle name="_2009.évi második rendelet-módosítás_1_TartalékKötvényLekötésekEgyebek2014" xfId="384"/>
    <cellStyle name="_2009.évi második rendelet-módosítás_2" xfId="385"/>
    <cellStyle name="_2009.évi második rendelet-módosítás_2 2" xfId="960"/>
    <cellStyle name="_2009.évi második rendelet-módosítás_2_TartalékKötvényLekötésekEgyebek2014" xfId="386"/>
    <cellStyle name="_2009.évi második rendelet-módosítás_2_TartalékKötvényLekötésekEgyebek2014 2" xfId="961"/>
    <cellStyle name="_2009.évi második rendelet-módosítás_3" xfId="387"/>
    <cellStyle name="_2009.évi második rendelet-módosítás_3_TartalékKötvényLekötésekEgyebek2014" xfId="388"/>
    <cellStyle name="_2009.évi második rendelet-módosítás_4" xfId="389"/>
    <cellStyle name="_2009.évi második rendelet-módosítás_4_TartalékKötvényLekötésekEgyebek2014" xfId="390"/>
    <cellStyle name="_2009.évi második rendelet-módosítás_TartalékKötvényLekötésekEgyebek2014" xfId="391"/>
    <cellStyle name="_2009KVIvéglegesküld" xfId="392"/>
    <cellStyle name="_2009KVIvéglegesküld_TartalékKötvényLekötésekEgyebek2014" xfId="393"/>
    <cellStyle name="_2010. évi ötödik rendelet-módosítás küld" xfId="394"/>
    <cellStyle name="_2010. évi ötödik rendelet-módosítás küld 2" xfId="962"/>
    <cellStyle name="_2010. évi ötödik rendelet-módosítás küld_1" xfId="395"/>
    <cellStyle name="_2010. évi ötödik rendelet-módosítás küld_1_TartalékKötvényLekötésekEgyebek2014" xfId="396"/>
    <cellStyle name="_2010. évi ötödik rendelet-módosítás küld_2" xfId="397"/>
    <cellStyle name="_2010. évi ötödik rendelet-módosítás küld_2_TartalékKötvényLekötésekEgyebek2014" xfId="398"/>
    <cellStyle name="_2010. évi ötödik rendelet-módosítás küld_3" xfId="399"/>
    <cellStyle name="_2010. évi ötödik rendelet-módosítás küld_3_TartalékKötvényLekötésekEgyebek2014" xfId="400"/>
    <cellStyle name="_2010. évi ötödik rendelet-módosítás küld_4" xfId="401"/>
    <cellStyle name="_2010. évi ötödik rendelet-módosítás küld_4_TartalékKötvényLekötésekEgyebek2014" xfId="402"/>
    <cellStyle name="_2010. évi ötödik rendelet-módosítás küld_TartalékKötvényLekötésekEgyebek2014" xfId="403"/>
    <cellStyle name="_2010. évi ötödik rendelet-módosítás küld_TartalékKötvényLekötésekEgyebek2014 2" xfId="963"/>
    <cellStyle name="_2010.évi első rendelet-módosítás" xfId="404"/>
    <cellStyle name="_2010.évi első rendelet-módosítás 2" xfId="964"/>
    <cellStyle name="_2010.évi első rendelet-módosítás_1" xfId="405"/>
    <cellStyle name="_2010.évi első rendelet-módosítás_1_TartalékKötvényLekötésekEgyebek2014" xfId="406"/>
    <cellStyle name="_2010.évi első rendelet-módosítás_2" xfId="407"/>
    <cellStyle name="_2010.évi első rendelet-módosítás_2_TartalékKötvényLekötésekEgyebek2014" xfId="408"/>
    <cellStyle name="_2010.évi első rendelet-módosítás_3" xfId="409"/>
    <cellStyle name="_2010.évi első rendelet-módosítás_3_TartalékKötvényLekötésekEgyebek2014" xfId="410"/>
    <cellStyle name="_2010.évi első rendelet-módosítás_TartalékKötvényLekötésekEgyebek2014" xfId="411"/>
    <cellStyle name="_2010.évi első rendelet-módosítás_TartalékKötvényLekötésekEgyebek2014 2" xfId="965"/>
    <cellStyle name="_2010.évi harmadik rendelet-módosítás" xfId="412"/>
    <cellStyle name="_2010.évi harmadik rendelet-módosítás_1" xfId="413"/>
    <cellStyle name="_2010.évi harmadik rendelet-módosítás_1 2" xfId="966"/>
    <cellStyle name="_2010.évi harmadik rendelet-módosítás_1_TartalékKötvényLekötésekEgyebek2014" xfId="414"/>
    <cellStyle name="_2010.évi harmadik rendelet-módosítás_1_TartalékKötvényLekötésekEgyebek2014 2" xfId="967"/>
    <cellStyle name="_2010.évi harmadik rendelet-módosítás_2" xfId="415"/>
    <cellStyle name="_2010.évi harmadik rendelet-módosítás_2_TartalékKötvényLekötésekEgyebek2014" xfId="416"/>
    <cellStyle name="_2010.évi harmadik rendelet-módosítás_3" xfId="417"/>
    <cellStyle name="_2010.évi harmadik rendelet-módosítás_3_TartalékKötvényLekötésekEgyebek2014" xfId="418"/>
    <cellStyle name="_2010.évi harmadik rendelet-módosítás_TartalékKötvényLekötésekEgyebek2014" xfId="419"/>
    <cellStyle name="_2010.évi második rendelet-módosítás küld" xfId="420"/>
    <cellStyle name="_2010.évi második rendelet-módosítás küld_1" xfId="421"/>
    <cellStyle name="_2010.évi második rendelet-módosítás küld_1_TartalékKötvényLekötésekEgyebek2014" xfId="422"/>
    <cellStyle name="_2010.évi második rendelet-módosítás küld_2" xfId="423"/>
    <cellStyle name="_2010.évi második rendelet-módosítás küld_2_TartalékKötvényLekötésekEgyebek2014" xfId="424"/>
    <cellStyle name="_2010.évi második rendelet-módosítás küld_3" xfId="425"/>
    <cellStyle name="_2010.évi második rendelet-módosítás küld_3_TartalékKötvényLekötésekEgyebek2014" xfId="426"/>
    <cellStyle name="_2010.évi második rendelet-módosítás küld_TartalékKötvényLekötésekEgyebek2014" xfId="427"/>
    <cellStyle name="_2010FELBE" xfId="428"/>
    <cellStyle name="_2010FELBE 2" xfId="968"/>
    <cellStyle name="_2010FELBE_1" xfId="429"/>
    <cellStyle name="_2010FELBE_1_TartalékKötvényLekötésekEgyebek2014" xfId="430"/>
    <cellStyle name="_2010FELBE_TartalékKötvényLekötésekEgyebek2014" xfId="431"/>
    <cellStyle name="_2010FELBE_TartalékKötvényLekötésekEgyebek2014 2" xfId="969"/>
    <cellStyle name="_2010FELBEküld" xfId="432"/>
    <cellStyle name="_2010FELBEküld 2" xfId="970"/>
    <cellStyle name="_2010FELBEküld_1" xfId="433"/>
    <cellStyle name="_2010FELBEküld_1_TartalékKötvényLekötésekEgyebek2014" xfId="434"/>
    <cellStyle name="_2010FELBEküld_TartalékKötvényLekötésekEgyebek2014" xfId="435"/>
    <cellStyle name="_2010FELBEküld_TartalékKötvényLekötésekEgyebek2014 2" xfId="971"/>
    <cellStyle name="_2010háromnegyedBesz küld" xfId="436"/>
    <cellStyle name="_2010háromnegyedBesz küld 2" xfId="972"/>
    <cellStyle name="_2010háromnegyedBesz küld_1" xfId="437"/>
    <cellStyle name="_2010háromnegyedBesz küld_1_TartalékKötvényLekötésekEgyebek2014" xfId="438"/>
    <cellStyle name="_2010háromnegyedBesz küld_TartalékKötvényLekötésekEgyebek2014" xfId="439"/>
    <cellStyle name="_2010háromnegyedBesz küld_TartalékKötvényLekötésekEgyebek2014 2" xfId="973"/>
    <cellStyle name="_2010KVI_végleges küld" xfId="440"/>
    <cellStyle name="_2010KVI_végleges küld_TartalékKötvényLekötésekEgyebek2014" xfId="441"/>
    <cellStyle name="_2011 háromnegyed besz küld" xfId="442"/>
    <cellStyle name="_2011 háromnegyed besz küld 2" xfId="974"/>
    <cellStyle name="_2011 háromnegyed besz küld_1" xfId="443"/>
    <cellStyle name="_2011 háromnegyed besz küld_1_TartalékKötvényLekötésekEgyebek2014" xfId="444"/>
    <cellStyle name="_2011 háromnegyed besz küld_TartalékKötvényLekötésekEgyebek2014" xfId="445"/>
    <cellStyle name="_2011 háromnegyed besz küld_TartalékKötvényLekötésekEgyebek2014 2" xfId="975"/>
    <cellStyle name="_2011. évi második rendelet-módosítás" xfId="446"/>
    <cellStyle name="_2011. évi második rendelet-módosítás_1" xfId="447"/>
    <cellStyle name="_2011. évi második rendelet-módosítás_1 2" xfId="976"/>
    <cellStyle name="_2011. évi második rendelet-módosítás_1_TartalékKötvényLekötésekEgyebek2014" xfId="448"/>
    <cellStyle name="_2011. évi második rendelet-módosítás_1_TartalékKötvényLekötésekEgyebek2014 2" xfId="977"/>
    <cellStyle name="_2011. évi második rendelet-módosítás_2" xfId="449"/>
    <cellStyle name="_2011. évi második rendelet-módosítás_2_TartalékKötvényLekötésekEgyebek2014" xfId="450"/>
    <cellStyle name="_2011. évi második rendelet-módosítás_3" xfId="451"/>
    <cellStyle name="_2011. évi második rendelet-módosítás_3_TartalékKötvényLekötésekEgyebek2014" xfId="452"/>
    <cellStyle name="_2011. évi második rendelet-módosítás_TartalékKötvényLekötésekEgyebek2014" xfId="453"/>
    <cellStyle name="_2011FELBEküld" xfId="454"/>
    <cellStyle name="_2011FELBEküld 2" xfId="978"/>
    <cellStyle name="_2011FELBEküld_1" xfId="455"/>
    <cellStyle name="_2011FELBEküld_1_2011besz" xfId="456"/>
    <cellStyle name="_2011FELBEküld_1_2011besz_TartalékKötvényLekötésekEgyebek2014" xfId="457"/>
    <cellStyle name="_2011FELBEküld_1_Kötvényből megvalósúló feladatok 2008-tól Ágika 2012 04 11" xfId="458"/>
    <cellStyle name="_2011FELBEküld_1_Kötvényből megvalósúló feladatok 2008-tól Ágika 2012 04 11_TartalékKötvényLekötésekEgyebek2014" xfId="459"/>
    <cellStyle name="_2011FELBEküld_1_Kötvényből megvalósúló feladatok 2008-tól Ágika 2013 03 20" xfId="460"/>
    <cellStyle name="_2011FELBEküld_1_Kötvényből megvalósúló feladatok 2008-tól Ágika 2013 03 20_TartalékKötvényLekötésekEgyebek2014" xfId="461"/>
    <cellStyle name="_2011FELBEküld_1_Kötvényből megvalósúló feladatok 2008-tól Ágika 2014 01 15" xfId="462"/>
    <cellStyle name="_2011FELBEküld_1_TartalékKötvényLekötésekEgyebek2014" xfId="463"/>
    <cellStyle name="_2011FELBEküld_TartalékKötvényLekötésekEgyebek2014" xfId="464"/>
    <cellStyle name="_2011FELBEküld_TartalékKötvényLekötésekEgyebek2014 2" xfId="979"/>
    <cellStyle name="_2011KVI     2011 03 10" xfId="465"/>
    <cellStyle name="_2011KVI     2011 03 10_TartalékKötvényLekötésekEgyebek2014" xfId="466"/>
    <cellStyle name="_34BESZ2005" xfId="467"/>
    <cellStyle name="_34BESZ2005_1" xfId="468"/>
    <cellStyle name="_34BESZ2005_1 2" xfId="469"/>
    <cellStyle name="_34BESZ2005_1 2 2" xfId="980"/>
    <cellStyle name="_34BESZ2005_1 3" xfId="470"/>
    <cellStyle name="_34BESZ2005_1 3 2" xfId="471"/>
    <cellStyle name="_34BESZ2005_1 3 2 2" xfId="982"/>
    <cellStyle name="_34BESZ2005_1 3 3" xfId="981"/>
    <cellStyle name="_34BESZ2005_1 4" xfId="472"/>
    <cellStyle name="_34BESZ2005_1 4 2" xfId="772"/>
    <cellStyle name="_34BESZ2005_1 5" xfId="473"/>
    <cellStyle name="_34BESZ2005_1 5 2" xfId="474"/>
    <cellStyle name="_34BESZ2005_1 5 2 2" xfId="984"/>
    <cellStyle name="_34BESZ2005_1 5 3" xfId="983"/>
    <cellStyle name="_34BESZ2005_1 6" xfId="729"/>
    <cellStyle name="_34BESZ2005_1 6 2" xfId="985"/>
    <cellStyle name="_34BESZ2005_1 6 3" xfId="808"/>
    <cellStyle name="_34BESZ2005_1_TartalékKötvényLekötésekEgyebek2014" xfId="475"/>
    <cellStyle name="_34BESZ2005_1_TartalékKötvényLekötésekEgyebek2014 2" xfId="986"/>
    <cellStyle name="_34BESZ2005_TartalékKötvényLekötésekEgyebek2014" xfId="476"/>
    <cellStyle name="_34BESZ2006" xfId="477"/>
    <cellStyle name="_34BESZ2006 2" xfId="478"/>
    <cellStyle name="_34BESZ2006 2 2" xfId="987"/>
    <cellStyle name="_34BESZ2006 3" xfId="479"/>
    <cellStyle name="_34BESZ2006 3 2" xfId="480"/>
    <cellStyle name="_34BESZ2006 3 2 2" xfId="989"/>
    <cellStyle name="_34BESZ2006 3 3" xfId="988"/>
    <cellStyle name="_34BESZ2006 4" xfId="481"/>
    <cellStyle name="_34BESZ2006 4 2" xfId="773"/>
    <cellStyle name="_34BESZ2006 5" xfId="482"/>
    <cellStyle name="_34BESZ2006 5 2" xfId="483"/>
    <cellStyle name="_34BESZ2006 5 2 2" xfId="991"/>
    <cellStyle name="_34BESZ2006 5 3" xfId="990"/>
    <cellStyle name="_34BESZ2006 6" xfId="730"/>
    <cellStyle name="_34BESZ2006 6 2" xfId="992"/>
    <cellStyle name="_34BESZ2006 6 3" xfId="809"/>
    <cellStyle name="_34BESZ2006_1" xfId="484"/>
    <cellStyle name="_34BESZ2006_1_TartalékKötvényLekötésekEgyebek2014" xfId="485"/>
    <cellStyle name="_34BESZ2006_2" xfId="486"/>
    <cellStyle name="_34BESZ2006_2 2" xfId="731"/>
    <cellStyle name="_34BESZ2006_2_PH KVI 2014 KV 2014 02 20 elfogadott TEST2" xfId="487"/>
    <cellStyle name="_34BESZ2006_2_TartalékKötvényLekötésekEgyebek2014" xfId="488"/>
    <cellStyle name="_34BESZ2006_TartalékKötvényLekötésekEgyebek2014" xfId="489"/>
    <cellStyle name="_34BESZ2006_TartalékKötvényLekötésekEgyebek2014 2" xfId="993"/>
    <cellStyle name="_34BESZ2006bőv" xfId="490"/>
    <cellStyle name="_34BESZ2006bőv_1" xfId="491"/>
    <cellStyle name="_34BESZ2006bőv_1 2" xfId="732"/>
    <cellStyle name="_34BESZ2006bőv_1_PH KVI 2014 KV 2014 02 20 elfogadott TEST2" xfId="492"/>
    <cellStyle name="_34BESZ2006bőv_1_TartalékKötvényLekötésekEgyebek2014" xfId="493"/>
    <cellStyle name="_34BESZ2006bőv_TartalékKötvényLekötésekEgyebek2014" xfId="494"/>
    <cellStyle name="_34BESZ2006bőv1" xfId="495"/>
    <cellStyle name="_34BESZ2006bőv1_1" xfId="496"/>
    <cellStyle name="_34BESZ2006bőv1_1 2" xfId="497"/>
    <cellStyle name="_34BESZ2006bőv1_1 2 2" xfId="994"/>
    <cellStyle name="_34BESZ2006bőv1_1 3" xfId="498"/>
    <cellStyle name="_34BESZ2006bőv1_1 3 2" xfId="499"/>
    <cellStyle name="_34BESZ2006bőv1_1 3 2 2" xfId="996"/>
    <cellStyle name="_34BESZ2006bőv1_1 3 3" xfId="995"/>
    <cellStyle name="_34BESZ2006bőv1_1 4" xfId="500"/>
    <cellStyle name="_34BESZ2006bőv1_1 4 2" xfId="774"/>
    <cellStyle name="_34BESZ2006bőv1_1 5" xfId="501"/>
    <cellStyle name="_34BESZ2006bőv1_1 5 2" xfId="502"/>
    <cellStyle name="_34BESZ2006bőv1_1 5 2 2" xfId="998"/>
    <cellStyle name="_34BESZ2006bőv1_1 5 3" xfId="997"/>
    <cellStyle name="_34BESZ2006bőv1_1 6" xfId="733"/>
    <cellStyle name="_34BESZ2006bőv1_1 6 2" xfId="999"/>
    <cellStyle name="_34BESZ2006bőv1_1 6 3" xfId="810"/>
    <cellStyle name="_34BESZ2006bőv1_1_Munkafüzet2" xfId="503"/>
    <cellStyle name="_34BESZ2006bőv1_1_Munkafüzet2 2" xfId="734"/>
    <cellStyle name="_34BESZ2006bőv1_1_Munkafüzet2_PH KVI 2014 KV 2014 02 20 elfogadott TEST2" xfId="504"/>
    <cellStyle name="_34BESZ2006bőv1_1_Munkafüzet2_TartalékKötvényLekötésekEgyebek2014" xfId="505"/>
    <cellStyle name="_34BESZ2006bőv1_1_TartalékKötvényLekötésekEgyebek2014" xfId="506"/>
    <cellStyle name="_34BESZ2006bőv1_1_TartalékKötvényLekötésekEgyebek2014 2" xfId="1000"/>
    <cellStyle name="_34BESZ2006bőv1_TartalékKötvényLekötésekEgyebek2014" xfId="507"/>
    <cellStyle name="_34BESZ2006otthon" xfId="508"/>
    <cellStyle name="_34BESZ2006otthon 2" xfId="509"/>
    <cellStyle name="_34BESZ2006otthon 2 2" xfId="1001"/>
    <cellStyle name="_34BESZ2006otthon 3" xfId="510"/>
    <cellStyle name="_34BESZ2006otthon 3 2" xfId="511"/>
    <cellStyle name="_34BESZ2006otthon 3 2 2" xfId="1003"/>
    <cellStyle name="_34BESZ2006otthon 3 3" xfId="1002"/>
    <cellStyle name="_34BESZ2006otthon 4" xfId="512"/>
    <cellStyle name="_34BESZ2006otthon 4 2" xfId="775"/>
    <cellStyle name="_34BESZ2006otthon 5" xfId="513"/>
    <cellStyle name="_34BESZ2006otthon 5 2" xfId="514"/>
    <cellStyle name="_34BESZ2006otthon 5 2 2" xfId="1005"/>
    <cellStyle name="_34BESZ2006otthon 5 3" xfId="1004"/>
    <cellStyle name="_34BESZ2006otthon 6" xfId="735"/>
    <cellStyle name="_34BESZ2006otthon 6 2" xfId="1006"/>
    <cellStyle name="_34BESZ2006otthon 6 3" xfId="811"/>
    <cellStyle name="_34BESZ2006otthon_1" xfId="515"/>
    <cellStyle name="_34BESZ2006otthon_1_TartalékKötvényLekötésekEgyebek2014" xfId="516"/>
    <cellStyle name="_34BESZ2006otthon_TartalékKötvényLekötésekEgyebek2014" xfId="517"/>
    <cellStyle name="_34BESZ2006otthon_TartalékKötvényLekötésekEgyebek2014 2" xfId="1007"/>
    <cellStyle name="_alapokmányok" xfId="518"/>
    <cellStyle name="_alapokmányok 2" xfId="736"/>
    <cellStyle name="_alapokmányok_PH KVI 2014 KV 2014 02 20 elfogadott TEST2" xfId="519"/>
    <cellStyle name="_alapokmányok_TartalékKötvényLekötésekEgyebek2014" xfId="520"/>
    <cellStyle name="_EUs pályázatok intézmények felé" xfId="521"/>
    <cellStyle name="_EUs pályázatok intézmények felé_TartalékKötvényLekötésekEgyebek2014" xfId="522"/>
    <cellStyle name="_Kötvény törlesztés éls kamat alakulása" xfId="523"/>
    <cellStyle name="_Kötvény törlesztés éls kamat alakulása_TartalékKötvényLekötésekEgyebek2014" xfId="524"/>
    <cellStyle name="_kötvénylekötés és kamatbevétel" xfId="525"/>
    <cellStyle name="_kötvénylekötés és kamatbevétel_TartalékKötvényLekötésekEgyebek2014" xfId="526"/>
    <cellStyle name="_Másolat eredetije2006.évi harmadik rendelet-módosításO" xfId="527"/>
    <cellStyle name="_Másolat eredetije2006.évi harmadik rendelet-módosításO_1" xfId="528"/>
    <cellStyle name="_Másolat eredetije2006.évi harmadik rendelet-módosításO_1 2" xfId="1008"/>
    <cellStyle name="_Másolat eredetije2006.évi harmadik rendelet-módosításO_1_TartalékKötvényLekötésekEgyebek2014" xfId="529"/>
    <cellStyle name="_Másolat eredetije2006.évi harmadik rendelet-módosításO_1_TartalékKötvényLekötésekEgyebek2014 2" xfId="1009"/>
    <cellStyle name="_Másolat eredetije2006.évi harmadik rendelet-módosításO_2" xfId="530"/>
    <cellStyle name="_Másolat eredetije2006.évi harmadik rendelet-módosításO_2_TartalékKötvényLekötésekEgyebek2014" xfId="531"/>
    <cellStyle name="_Másolat eredetije2006.évi harmadik rendelet-módosításO_3" xfId="532"/>
    <cellStyle name="_Másolat eredetije2006.évi harmadik rendelet-módosításO_3_TartalékKötvényLekötésekEgyebek2014" xfId="533"/>
    <cellStyle name="_Másolat eredetije2006.évi harmadik rendelet-módosításO_4" xfId="534"/>
    <cellStyle name="_Másolat eredetije2006.évi harmadik rendelet-módosításO_4_TartalékKötvényLekötésekEgyebek2014" xfId="535"/>
    <cellStyle name="_Másolat eredetije2006.évi harmadik rendelet-módosításO_TartalékKötvényLekötésekEgyebek2014" xfId="536"/>
    <cellStyle name="_Munkafüzet2" xfId="537"/>
    <cellStyle name="_Munkafüzet2_TartalékKötvényLekötésekEgyebek2014" xfId="538"/>
    <cellStyle name="_TÁMOP félévesGesz" xfId="539"/>
    <cellStyle name="_TÁMOP félévesGesz_TartalékKötvényLekötésekEgyebek2014" xfId="540"/>
    <cellStyle name="_TartalékKötvényLekötésekEgyebek2011" xfId="541"/>
    <cellStyle name="_TartalékKötvényLekötésekEgyebek2011_TartalékKötvényLekötésekEgyebek2014" xfId="542"/>
    <cellStyle name="_TEST1" xfId="543"/>
    <cellStyle name="_TEST1 2" xfId="544"/>
    <cellStyle name="_TEST1 2 2" xfId="1010"/>
    <cellStyle name="_TEST1 3" xfId="545"/>
    <cellStyle name="_TEST1 3 2" xfId="546"/>
    <cellStyle name="_TEST1 3 2 2" xfId="1012"/>
    <cellStyle name="_TEST1 3 3" xfId="1011"/>
    <cellStyle name="_TEST1 4" xfId="547"/>
    <cellStyle name="_TEST1 4 2" xfId="776"/>
    <cellStyle name="_TEST1 5" xfId="548"/>
    <cellStyle name="_TEST1 5 2" xfId="549"/>
    <cellStyle name="_TEST1 5 2 2" xfId="1014"/>
    <cellStyle name="_TEST1 5 3" xfId="1013"/>
    <cellStyle name="_TEST1 6" xfId="737"/>
    <cellStyle name="_TEST1 6 2" xfId="1015"/>
    <cellStyle name="_TEST1 6 3" xfId="812"/>
    <cellStyle name="_TEST1_1" xfId="550"/>
    <cellStyle name="_TEST1_1_TartalékKötvényLekötésekEgyebek2014" xfId="551"/>
    <cellStyle name="_TEST1_TartalékKötvényLekötésekEgyebek2014" xfId="552"/>
    <cellStyle name="_TEST1_TartalékKötvényLekötésekEgyebek2014 2" xfId="1016"/>
    <cellStyle name="_TEST2" xfId="553"/>
    <cellStyle name="_TEST2 2" xfId="554"/>
    <cellStyle name="_TEST2 2 2" xfId="1017"/>
    <cellStyle name="_TEST2 3" xfId="555"/>
    <cellStyle name="_TEST2 3 2" xfId="556"/>
    <cellStyle name="_TEST2 3 2 2" xfId="1019"/>
    <cellStyle name="_TEST2 3 3" xfId="1018"/>
    <cellStyle name="_TEST2 4" xfId="557"/>
    <cellStyle name="_TEST2 4 2" xfId="777"/>
    <cellStyle name="_TEST2 5" xfId="558"/>
    <cellStyle name="_TEST2 5 2" xfId="559"/>
    <cellStyle name="_TEST2 5 2 2" xfId="1021"/>
    <cellStyle name="_TEST2 5 3" xfId="1020"/>
    <cellStyle name="_TEST2 6" xfId="738"/>
    <cellStyle name="_TEST2 6 2" xfId="1022"/>
    <cellStyle name="_TEST2 6 3" xfId="813"/>
    <cellStyle name="_TEST2_1" xfId="560"/>
    <cellStyle name="_TEST2_1_TartalékKötvényLekötésekEgyebek2014" xfId="561"/>
    <cellStyle name="_TEST2_2" xfId="562"/>
    <cellStyle name="_TEST2_2 2" xfId="739"/>
    <cellStyle name="_TEST2_2_PH KVI 2014 KV 2014 02 20 elfogadott TEST2" xfId="563"/>
    <cellStyle name="_TEST2_2_TartalékKötvényLekötésekEgyebek2014" xfId="564"/>
    <cellStyle name="_TEST2_TartalékKötvényLekötésekEgyebek2014" xfId="565"/>
    <cellStyle name="_TEST2_TartalékKötvényLekötésekEgyebek2014 2" xfId="1023"/>
    <cellStyle name="_TEST3" xfId="566"/>
    <cellStyle name="_TEST3 2" xfId="567"/>
    <cellStyle name="_TEST3 2 2" xfId="1024"/>
    <cellStyle name="_TEST3 3" xfId="568"/>
    <cellStyle name="_TEST3 3 2" xfId="569"/>
    <cellStyle name="_TEST3 3 2 2" xfId="1026"/>
    <cellStyle name="_TEST3 3 3" xfId="1025"/>
    <cellStyle name="_TEST3 4" xfId="570"/>
    <cellStyle name="_TEST3 4 2" xfId="778"/>
    <cellStyle name="_TEST3 5" xfId="571"/>
    <cellStyle name="_TEST3 5 2" xfId="572"/>
    <cellStyle name="_TEST3 5 2 2" xfId="1028"/>
    <cellStyle name="_TEST3 5 3" xfId="1027"/>
    <cellStyle name="_TEST3 6" xfId="740"/>
    <cellStyle name="_TEST3 6 2" xfId="1029"/>
    <cellStyle name="_TEST3 6 3" xfId="814"/>
    <cellStyle name="_TEST3_1" xfId="573"/>
    <cellStyle name="_TEST3_1_TartalékKötvényLekötésekEgyebek2014" xfId="574"/>
    <cellStyle name="_TEST3_TartalékKötvényLekötésekEgyebek2014" xfId="575"/>
    <cellStyle name="_TEST3_TartalékKötvényLekötésekEgyebek2014 2" xfId="1030"/>
    <cellStyle name="_TEST3V" xfId="576"/>
    <cellStyle name="_TEST3V_1" xfId="577"/>
    <cellStyle name="_TEST3V_1_TartalékKötvényLekötésekEgyebek2014" xfId="578"/>
    <cellStyle name="_TEST3V_2" xfId="579"/>
    <cellStyle name="_TEST3V_2 2" xfId="741"/>
    <cellStyle name="_TEST3V_2_PH KVI 2014 KV 2014 02 20 elfogadott TEST2" xfId="580"/>
    <cellStyle name="_TEST3V_2_TartalékKötvényLekötésekEgyebek2014" xfId="581"/>
    <cellStyle name="_TEST3V_3" xfId="582"/>
    <cellStyle name="_TEST3V_3_TartalékKötvényLekötésekEgyebek2014" xfId="583"/>
    <cellStyle name="_TEST3V_4" xfId="584"/>
    <cellStyle name="_TEST3V_4 2" xfId="585"/>
    <cellStyle name="_TEST3V_4 2 2" xfId="1031"/>
    <cellStyle name="_TEST3V_4 3" xfId="586"/>
    <cellStyle name="_TEST3V_4 3 2" xfId="587"/>
    <cellStyle name="_TEST3V_4 3 2 2" xfId="1033"/>
    <cellStyle name="_TEST3V_4 3 3" xfId="1032"/>
    <cellStyle name="_TEST3V_4 4" xfId="588"/>
    <cellStyle name="_TEST3V_4 4 2" xfId="779"/>
    <cellStyle name="_TEST3V_4 5" xfId="589"/>
    <cellStyle name="_TEST3V_4 5 2" xfId="590"/>
    <cellStyle name="_TEST3V_4 5 2 2" xfId="1035"/>
    <cellStyle name="_TEST3V_4 5 3" xfId="1034"/>
    <cellStyle name="_TEST3V_4 6" xfId="742"/>
    <cellStyle name="_TEST3V_4 6 2" xfId="1036"/>
    <cellStyle name="_TEST3V_4 6 3" xfId="815"/>
    <cellStyle name="_TEST3V_4_TartalékKötvényLekötésekEgyebek2014" xfId="591"/>
    <cellStyle name="_TEST3V_4_TartalékKötvényLekötésekEgyebek2014 2" xfId="1037"/>
    <cellStyle name="_TEST3V_TartalékKötvényLekötésekEgyebek2014" xfId="592"/>
    <cellStyle name="_test4" xfId="593"/>
    <cellStyle name="_test4 2" xfId="1038"/>
    <cellStyle name="_test4_1" xfId="594"/>
    <cellStyle name="_test4_1_TartalékKötvényLekötésekEgyebek2014" xfId="595"/>
    <cellStyle name="_test4_2" xfId="596"/>
    <cellStyle name="_test4_2_TartalékKötvényLekötésekEgyebek2014" xfId="597"/>
    <cellStyle name="_test4_3" xfId="598"/>
    <cellStyle name="_test4_3_TartalékKötvényLekötésekEgyebek2014" xfId="599"/>
    <cellStyle name="_test4_4" xfId="600"/>
    <cellStyle name="_test4_4_TartalékKötvényLekötésekEgyebek2014" xfId="601"/>
    <cellStyle name="_test4_TartalékKötvényLekötésekEgyebek2014" xfId="602"/>
    <cellStyle name="_test4_TartalékKötvényLekötésekEgyebek2014 2" xfId="1039"/>
    <cellStyle name="_TEST5" xfId="603"/>
    <cellStyle name="_TEST5_1" xfId="604"/>
    <cellStyle name="_TEST5_1_TartalékKötvényLekötésekEgyebek2014" xfId="605"/>
    <cellStyle name="_TEST5_2" xfId="606"/>
    <cellStyle name="_TEST5_2 2" xfId="607"/>
    <cellStyle name="_TEST5_2 2 2" xfId="1040"/>
    <cellStyle name="_TEST5_2 3" xfId="608"/>
    <cellStyle name="_TEST5_2 3 2" xfId="609"/>
    <cellStyle name="_TEST5_2 3 2 2" xfId="1042"/>
    <cellStyle name="_TEST5_2 3 3" xfId="1041"/>
    <cellStyle name="_TEST5_2 4" xfId="610"/>
    <cellStyle name="_TEST5_2 4 2" xfId="780"/>
    <cellStyle name="_TEST5_2 5" xfId="611"/>
    <cellStyle name="_TEST5_2 5 2" xfId="612"/>
    <cellStyle name="_TEST5_2 5 2 2" xfId="1044"/>
    <cellStyle name="_TEST5_2 5 3" xfId="1043"/>
    <cellStyle name="_TEST5_2 6" xfId="743"/>
    <cellStyle name="_TEST5_2 6 2" xfId="1045"/>
    <cellStyle name="_TEST5_2 6 3" xfId="816"/>
    <cellStyle name="_TEST5_2_TartalékKötvényLekötésekEgyebek2014" xfId="613"/>
    <cellStyle name="_TEST5_2_TartalékKötvényLekötésekEgyebek2014 2" xfId="1046"/>
    <cellStyle name="_TEST5_3" xfId="614"/>
    <cellStyle name="_TEST5_3_TartalékKötvényLekötésekEgyebek2014" xfId="615"/>
    <cellStyle name="_TEST5_TartalékKötvényLekötésekEgyebek2014" xfId="616"/>
    <cellStyle name="20% - Accent1" xfId="617"/>
    <cellStyle name="20% - Accent2" xfId="618"/>
    <cellStyle name="20% - Accent3" xfId="619"/>
    <cellStyle name="20% - Accent4" xfId="620"/>
    <cellStyle name="20% - Accent5" xfId="621"/>
    <cellStyle name="20% - Accent6" xfId="622"/>
    <cellStyle name="40% - Accent1" xfId="623"/>
    <cellStyle name="40% - Accent2" xfId="624"/>
    <cellStyle name="40% - Accent3" xfId="625"/>
    <cellStyle name="40% - Accent4" xfId="626"/>
    <cellStyle name="40% - Accent5" xfId="627"/>
    <cellStyle name="40% - Accent6" xfId="628"/>
    <cellStyle name="60% - Accent1" xfId="629"/>
    <cellStyle name="60% - Accent2" xfId="630"/>
    <cellStyle name="60% - Accent3" xfId="631"/>
    <cellStyle name="60% - Accent4" xfId="632"/>
    <cellStyle name="60% - Accent5" xfId="633"/>
    <cellStyle name="60% - Accent6" xfId="634"/>
    <cellStyle name="Accent1" xfId="635"/>
    <cellStyle name="Accent2" xfId="636"/>
    <cellStyle name="Accent3" xfId="637"/>
    <cellStyle name="Accent4" xfId="638"/>
    <cellStyle name="Accent5" xfId="639"/>
    <cellStyle name="Accent6" xfId="640"/>
    <cellStyle name="Bad" xfId="641"/>
    <cellStyle name="Calculation" xfId="642"/>
    <cellStyle name="Check Cell" xfId="643"/>
    <cellStyle name="Explanatory Text" xfId="644"/>
    <cellStyle name="Ezres" xfId="645" builtinId="3"/>
    <cellStyle name="Ezres 10" xfId="1153"/>
    <cellStyle name="Ezres 11" xfId="817"/>
    <cellStyle name="Ezres 2" xfId="646"/>
    <cellStyle name="Ezres 2 2" xfId="647"/>
    <cellStyle name="Ezres 2 2 2" xfId="648"/>
    <cellStyle name="Ezres 2 2 2 2" xfId="783"/>
    <cellStyle name="Ezres 2 2 2 2 2" xfId="1124"/>
    <cellStyle name="Ezres 2 2 2 3" xfId="1186"/>
    <cellStyle name="Ezres 2 2 2 4" xfId="1049"/>
    <cellStyle name="Ezres 2 2 3" xfId="746"/>
    <cellStyle name="Ezres 2 2 3 2" xfId="1093"/>
    <cellStyle name="Ezres 2 2 4" xfId="1155"/>
    <cellStyle name="Ezres 2 2 5" xfId="819"/>
    <cellStyle name="Ezres 2 3" xfId="649"/>
    <cellStyle name="Ezres 2 3 2" xfId="784"/>
    <cellStyle name="Ezres 2 3 2 2" xfId="1051"/>
    <cellStyle name="Ezres 2 3 2 2 2" xfId="1126"/>
    <cellStyle name="Ezres 2 3 2 2 3" xfId="1188"/>
    <cellStyle name="Ezres 2 3 2 3" xfId="1095"/>
    <cellStyle name="Ezres 2 3 2 4" xfId="1157"/>
    <cellStyle name="Ezres 2 3 2 5" xfId="821"/>
    <cellStyle name="Ezres 2 3 3" xfId="747"/>
    <cellStyle name="Ezres 2 3 3 2" xfId="1125"/>
    <cellStyle name="Ezres 2 3 3 3" xfId="1187"/>
    <cellStyle name="Ezres 2 3 3 4" xfId="1050"/>
    <cellStyle name="Ezres 2 3 4" xfId="1094"/>
    <cellStyle name="Ezres 2 3 5" xfId="1156"/>
    <cellStyle name="Ezres 2 3 6" xfId="820"/>
    <cellStyle name="Ezres 2 4" xfId="650"/>
    <cellStyle name="Ezres 2 4 2" xfId="782"/>
    <cellStyle name="Ezres 2 4 2 2" xfId="1123"/>
    <cellStyle name="Ezres 2 4 3" xfId="1185"/>
    <cellStyle name="Ezres 2 4 4" xfId="1048"/>
    <cellStyle name="Ezres 2 5" xfId="745"/>
    <cellStyle name="Ezres 2 5 2" xfId="1092"/>
    <cellStyle name="Ezres 2 6" xfId="1154"/>
    <cellStyle name="Ezres 2 7" xfId="818"/>
    <cellStyle name="Ezres 3" xfId="651"/>
    <cellStyle name="Ezres 3 2" xfId="652"/>
    <cellStyle name="Ezres 3 2 2" xfId="786"/>
    <cellStyle name="Ezres 3 2 2 2" xfId="1128"/>
    <cellStyle name="Ezres 3 2 2 3" xfId="1190"/>
    <cellStyle name="Ezres 3 2 2 4" xfId="1053"/>
    <cellStyle name="Ezres 3 2 3" xfId="749"/>
    <cellStyle name="Ezres 3 2 3 2" xfId="1097"/>
    <cellStyle name="Ezres 3 2 4" xfId="1159"/>
    <cellStyle name="Ezres 3 2 5" xfId="823"/>
    <cellStyle name="Ezres 3 3" xfId="653"/>
    <cellStyle name="Ezres 3 3 2" xfId="785"/>
    <cellStyle name="Ezres 3 3 2 2" xfId="1127"/>
    <cellStyle name="Ezres 3 3 3" xfId="1189"/>
    <cellStyle name="Ezres 3 3 4" xfId="1052"/>
    <cellStyle name="Ezres 3 4" xfId="748"/>
    <cellStyle name="Ezres 3 4 2" xfId="1096"/>
    <cellStyle name="Ezres 3 5" xfId="1158"/>
    <cellStyle name="Ezres 3 6" xfId="822"/>
    <cellStyle name="Ezres 4" xfId="654"/>
    <cellStyle name="Ezres 4 2" xfId="655"/>
    <cellStyle name="Ezres 4 2 2" xfId="787"/>
    <cellStyle name="Ezres 4 2 2 2" xfId="1129"/>
    <cellStyle name="Ezres 4 2 3" xfId="1191"/>
    <cellStyle name="Ezres 4 2 4" xfId="1054"/>
    <cellStyle name="Ezres 4 3" xfId="750"/>
    <cellStyle name="Ezres 4 3 2" xfId="1098"/>
    <cellStyle name="Ezres 4 4" xfId="1160"/>
    <cellStyle name="Ezres 4 5" xfId="824"/>
    <cellStyle name="Ezres 5" xfId="656"/>
    <cellStyle name="Ezres 5 2" xfId="657"/>
    <cellStyle name="Ezres 5 2 2" xfId="788"/>
    <cellStyle name="Ezres 5 2 2 2" xfId="1131"/>
    <cellStyle name="Ezres 5 2 2 3" xfId="1193"/>
    <cellStyle name="Ezres 5 2 2 4" xfId="1056"/>
    <cellStyle name="Ezres 5 2 3" xfId="1100"/>
    <cellStyle name="Ezres 5 2 4" xfId="1162"/>
    <cellStyle name="Ezres 5 2 5" xfId="826"/>
    <cellStyle name="Ezres 5 3" xfId="751"/>
    <cellStyle name="Ezres 5 3 2" xfId="1130"/>
    <cellStyle name="Ezres 5 3 3" xfId="1192"/>
    <cellStyle name="Ezres 5 3 4" xfId="1055"/>
    <cellStyle name="Ezres 5 4" xfId="1099"/>
    <cellStyle name="Ezres 5 5" xfId="1161"/>
    <cellStyle name="Ezres 5 6" xfId="825"/>
    <cellStyle name="Ezres 6" xfId="658"/>
    <cellStyle name="Ezres 6 2" xfId="789"/>
    <cellStyle name="Ezres 6 2 2" xfId="1058"/>
    <cellStyle name="Ezres 6 2 2 2" xfId="1133"/>
    <cellStyle name="Ezres 6 2 2 3" xfId="1195"/>
    <cellStyle name="Ezres 6 2 3" xfId="1102"/>
    <cellStyle name="Ezres 6 2 4" xfId="1164"/>
    <cellStyle name="Ezres 6 2 5" xfId="828"/>
    <cellStyle name="Ezres 6 3" xfId="752"/>
    <cellStyle name="Ezres 6 3 2" xfId="1132"/>
    <cellStyle name="Ezres 6 3 3" xfId="1194"/>
    <cellStyle name="Ezres 6 3 4" xfId="1057"/>
    <cellStyle name="Ezres 6 4" xfId="1101"/>
    <cellStyle name="Ezres 6 5" xfId="1163"/>
    <cellStyle name="Ezres 6 6" xfId="827"/>
    <cellStyle name="Ezres 7" xfId="781"/>
    <cellStyle name="Ezres 7 2" xfId="1059"/>
    <cellStyle name="Ezres 7 2 2" xfId="1134"/>
    <cellStyle name="Ezres 7 2 3" xfId="1196"/>
    <cellStyle name="Ezres 7 3" xfId="1103"/>
    <cellStyle name="Ezres 7 4" xfId="1165"/>
    <cellStyle name="Ezres 7 5" xfId="829"/>
    <cellStyle name="Ezres 8" xfId="744"/>
    <cellStyle name="Ezres 8 2" xfId="1122"/>
    <cellStyle name="Ezres 8 3" xfId="1184"/>
    <cellStyle name="Ezres 8 4" xfId="1047"/>
    <cellStyle name="Ezres 9" xfId="1091"/>
    <cellStyle name="Good" xfId="659"/>
    <cellStyle name="Heading 1" xfId="660"/>
    <cellStyle name="Heading 2" xfId="661"/>
    <cellStyle name="Heading 3" xfId="662"/>
    <cellStyle name="Heading 4" xfId="663"/>
    <cellStyle name="Input" xfId="664"/>
    <cellStyle name="Linked Cell" xfId="665"/>
    <cellStyle name="Neutral" xfId="666"/>
    <cellStyle name="Normál" xfId="0" builtinId="0"/>
    <cellStyle name="Normál 2" xfId="667"/>
    <cellStyle name="Normál 2 2" xfId="668"/>
    <cellStyle name="Normál 2 2 2" xfId="669"/>
    <cellStyle name="Normál 2 3" xfId="670"/>
    <cellStyle name="Normál 2 3 2" xfId="1061"/>
    <cellStyle name="Normál 2 4" xfId="671"/>
    <cellStyle name="Normál 2 5" xfId="1060"/>
    <cellStyle name="Normál 2_melléklet_3_kiadás_9000_121221_penzugy" xfId="672"/>
    <cellStyle name="Normál 3" xfId="673"/>
    <cellStyle name="Normál 3 2" xfId="674"/>
    <cellStyle name="Normál 4" xfId="675"/>
    <cellStyle name="Normál 4 2" xfId="1062"/>
    <cellStyle name="Normál 5" xfId="676"/>
    <cellStyle name="Normál 5 2" xfId="677"/>
    <cellStyle name="Normál 5 2 2" xfId="1064"/>
    <cellStyle name="Normál 5 3" xfId="678"/>
    <cellStyle name="Normál 5 3 2" xfId="1063"/>
    <cellStyle name="Normál 6" xfId="679"/>
    <cellStyle name="Normál 6 2" xfId="680"/>
    <cellStyle name="Normál 6 3" xfId="681"/>
    <cellStyle name="Normál 6 4" xfId="753"/>
    <cellStyle name="Normál 7" xfId="682"/>
    <cellStyle name="Normál 7 2" xfId="850"/>
    <cellStyle name="Normál 8" xfId="683"/>
    <cellStyle name="Normál 9" xfId="715"/>
    <cellStyle name="Normal_APUT202" xfId="684"/>
    <cellStyle name="Note" xfId="685"/>
    <cellStyle name="Output" xfId="686"/>
    <cellStyle name="Pénznem" xfId="687" builtinId="4"/>
    <cellStyle name="Pénznem 10" xfId="1166"/>
    <cellStyle name="Pénznem 11" xfId="830"/>
    <cellStyle name="Pénznem 2" xfId="688"/>
    <cellStyle name="Pénznem 2 2" xfId="689"/>
    <cellStyle name="Pénznem 2 2 2" xfId="792"/>
    <cellStyle name="Pénznem 2 2 2 2" xfId="1068"/>
    <cellStyle name="Pénznem 2 2 2 2 2" xfId="1138"/>
    <cellStyle name="Pénznem 2 2 2 2 3" xfId="1200"/>
    <cellStyle name="Pénznem 2 2 2 3" xfId="1107"/>
    <cellStyle name="Pénznem 2 2 2 4" xfId="1169"/>
    <cellStyle name="Pénznem 2 2 2 5" xfId="833"/>
    <cellStyle name="Pénznem 2 2 3" xfId="756"/>
    <cellStyle name="Pénznem 2 2 3 2" xfId="1137"/>
    <cellStyle name="Pénznem 2 2 3 3" xfId="1199"/>
    <cellStyle name="Pénznem 2 2 3 4" xfId="1067"/>
    <cellStyle name="Pénznem 2 2 4" xfId="1106"/>
    <cellStyle name="Pénznem 2 2 5" xfId="1168"/>
    <cellStyle name="Pénznem 2 2 6" xfId="832"/>
    <cellStyle name="Pénznem 2 3" xfId="690"/>
    <cellStyle name="Pénznem 2 3 2" xfId="793"/>
    <cellStyle name="Pénznem 2 3 2 2" xfId="1139"/>
    <cellStyle name="Pénznem 2 3 2 3" xfId="1201"/>
    <cellStyle name="Pénznem 2 3 2 4" xfId="1069"/>
    <cellStyle name="Pénznem 2 3 3" xfId="757"/>
    <cellStyle name="Pénznem 2 3 3 2" xfId="1108"/>
    <cellStyle name="Pénznem 2 3 4" xfId="1170"/>
    <cellStyle name="Pénznem 2 3 5" xfId="834"/>
    <cellStyle name="Pénznem 2 4" xfId="691"/>
    <cellStyle name="Pénznem 2 4 2" xfId="794"/>
    <cellStyle name="Pénznem 2 4 2 2" xfId="1071"/>
    <cellStyle name="Pénznem 2 4 2 2 2" xfId="1141"/>
    <cellStyle name="Pénznem 2 4 2 2 3" xfId="1203"/>
    <cellStyle name="Pénznem 2 4 2 3" xfId="1110"/>
    <cellStyle name="Pénznem 2 4 2 4" xfId="1172"/>
    <cellStyle name="Pénznem 2 4 2 5" xfId="836"/>
    <cellStyle name="Pénznem 2 4 3" xfId="758"/>
    <cellStyle name="Pénznem 2 4 3 2" xfId="1140"/>
    <cellStyle name="Pénznem 2 4 3 3" xfId="1202"/>
    <cellStyle name="Pénznem 2 4 3 4" xfId="1070"/>
    <cellStyle name="Pénznem 2 4 4" xfId="1109"/>
    <cellStyle name="Pénznem 2 4 5" xfId="1171"/>
    <cellStyle name="Pénznem 2 4 6" xfId="835"/>
    <cellStyle name="Pénznem 2 5" xfId="791"/>
    <cellStyle name="Pénznem 2 5 2" xfId="1136"/>
    <cellStyle name="Pénznem 2 5 3" xfId="1198"/>
    <cellStyle name="Pénznem 2 5 4" xfId="1066"/>
    <cellStyle name="Pénznem 2 6" xfId="755"/>
    <cellStyle name="Pénznem 2 6 2" xfId="1105"/>
    <cellStyle name="Pénznem 2 7" xfId="1167"/>
    <cellStyle name="Pénznem 2 8" xfId="831"/>
    <cellStyle name="Pénznem 3" xfId="692"/>
    <cellStyle name="Pénznem 3 2" xfId="693"/>
    <cellStyle name="Pénznem 3 2 2" xfId="796"/>
    <cellStyle name="Pénznem 3 2 2 2" xfId="1143"/>
    <cellStyle name="Pénznem 3 2 2 3" xfId="1205"/>
    <cellStyle name="Pénznem 3 2 2 4" xfId="1073"/>
    <cellStyle name="Pénznem 3 2 3" xfId="760"/>
    <cellStyle name="Pénznem 3 2 3 2" xfId="1112"/>
    <cellStyle name="Pénznem 3 2 4" xfId="1174"/>
    <cellStyle name="Pénznem 3 2 5" xfId="838"/>
    <cellStyle name="Pénznem 3 3" xfId="694"/>
    <cellStyle name="Pénznem 3 3 2" xfId="797"/>
    <cellStyle name="Pénznem 3 3 2 2" xfId="1144"/>
    <cellStyle name="Pénznem 3 3 2 3" xfId="1206"/>
    <cellStyle name="Pénznem 3 3 2 4" xfId="1074"/>
    <cellStyle name="Pénznem 3 3 3" xfId="761"/>
    <cellStyle name="Pénznem 3 3 3 2" xfId="1113"/>
    <cellStyle name="Pénznem 3 3 4" xfId="1175"/>
    <cellStyle name="Pénznem 3 3 5" xfId="839"/>
    <cellStyle name="Pénznem 3 4" xfId="695"/>
    <cellStyle name="Pénznem 3 4 2" xfId="798"/>
    <cellStyle name="Pénznem 3 4 2 2" xfId="1076"/>
    <cellStyle name="Pénznem 3 4 2 2 2" xfId="1146"/>
    <cellStyle name="Pénznem 3 4 2 2 3" xfId="1208"/>
    <cellStyle name="Pénznem 3 4 2 3" xfId="1115"/>
    <cellStyle name="Pénznem 3 4 2 4" xfId="1177"/>
    <cellStyle name="Pénznem 3 4 2 5" xfId="841"/>
    <cellStyle name="Pénznem 3 4 3" xfId="762"/>
    <cellStyle name="Pénznem 3 4 3 2" xfId="1145"/>
    <cellStyle name="Pénznem 3 4 3 3" xfId="1207"/>
    <cellStyle name="Pénznem 3 4 3 4" xfId="1075"/>
    <cellStyle name="Pénznem 3 4 4" xfId="1114"/>
    <cellStyle name="Pénznem 3 4 5" xfId="1176"/>
    <cellStyle name="Pénznem 3 4 6" xfId="840"/>
    <cellStyle name="Pénznem 3 5" xfId="795"/>
    <cellStyle name="Pénznem 3 5 2" xfId="1142"/>
    <cellStyle name="Pénznem 3 5 3" xfId="1204"/>
    <cellStyle name="Pénznem 3 5 4" xfId="1072"/>
    <cellStyle name="Pénznem 3 6" xfId="759"/>
    <cellStyle name="Pénznem 3 6 2" xfId="1111"/>
    <cellStyle name="Pénznem 3 7" xfId="1173"/>
    <cellStyle name="Pénznem 3 8" xfId="837"/>
    <cellStyle name="Pénznem 4" xfId="696"/>
    <cellStyle name="Pénznem 4 2" xfId="799"/>
    <cellStyle name="Pénznem 4 2 2" xfId="1147"/>
    <cellStyle name="Pénznem 4 2 3" xfId="1209"/>
    <cellStyle name="Pénznem 4 2 4" xfId="1077"/>
    <cellStyle name="Pénznem 4 3" xfId="763"/>
    <cellStyle name="Pénznem 4 3 2" xfId="1116"/>
    <cellStyle name="Pénznem 4 4" xfId="1178"/>
    <cellStyle name="Pénznem 4 5" xfId="842"/>
    <cellStyle name="Pénznem 5" xfId="697"/>
    <cellStyle name="Pénznem 5 2" xfId="800"/>
    <cellStyle name="Pénznem 5 2 2" xfId="1079"/>
    <cellStyle name="Pénznem 5 2 2 2" xfId="1149"/>
    <cellStyle name="Pénznem 5 2 2 3" xfId="1211"/>
    <cellStyle name="Pénznem 5 2 3" xfId="1118"/>
    <cellStyle name="Pénznem 5 2 4" xfId="1180"/>
    <cellStyle name="Pénznem 5 2 5" xfId="844"/>
    <cellStyle name="Pénznem 5 3" xfId="764"/>
    <cellStyle name="Pénznem 5 3 2" xfId="1148"/>
    <cellStyle name="Pénznem 5 3 3" xfId="1210"/>
    <cellStyle name="Pénznem 5 3 4" xfId="1078"/>
    <cellStyle name="Pénznem 5 4" xfId="1117"/>
    <cellStyle name="Pénznem 5 5" xfId="1179"/>
    <cellStyle name="Pénznem 5 6" xfId="843"/>
    <cellStyle name="Pénznem 6" xfId="698"/>
    <cellStyle name="Pénznem 6 2" xfId="699"/>
    <cellStyle name="Pénznem 6 2 2" xfId="801"/>
    <cellStyle name="Pénznem 6 2 2 2" xfId="1151"/>
    <cellStyle name="Pénznem 6 2 2 3" xfId="1213"/>
    <cellStyle name="Pénznem 6 2 2 4" xfId="1081"/>
    <cellStyle name="Pénznem 6 2 3" xfId="1120"/>
    <cellStyle name="Pénznem 6 2 4" xfId="1182"/>
    <cellStyle name="Pénznem 6 2 5" xfId="846"/>
    <cellStyle name="Pénznem 6 3" xfId="765"/>
    <cellStyle name="Pénznem 6 3 2" xfId="1150"/>
    <cellStyle name="Pénznem 6 3 3" xfId="1212"/>
    <cellStyle name="Pénznem 6 3 4" xfId="1080"/>
    <cellStyle name="Pénznem 6 4" xfId="1119"/>
    <cellStyle name="Pénznem 6 5" xfId="1181"/>
    <cellStyle name="Pénznem 6 6" xfId="845"/>
    <cellStyle name="Pénznem 7" xfId="790"/>
    <cellStyle name="Pénznem 7 2" xfId="1082"/>
    <cellStyle name="Pénznem 7 2 2" xfId="1152"/>
    <cellStyle name="Pénznem 7 2 3" xfId="1214"/>
    <cellStyle name="Pénznem 7 3" xfId="1121"/>
    <cellStyle name="Pénznem 7 4" xfId="1183"/>
    <cellStyle name="Pénznem 7 5" xfId="847"/>
    <cellStyle name="Pénznem 8" xfId="754"/>
    <cellStyle name="Pénznem 8 2" xfId="1135"/>
    <cellStyle name="Pénznem 8 3" xfId="1197"/>
    <cellStyle name="Pénznem 8 4" xfId="1065"/>
    <cellStyle name="Pénznem 9" xfId="1104"/>
    <cellStyle name="Stílus 1" xfId="700"/>
    <cellStyle name="Stílus 1 2" xfId="701"/>
    <cellStyle name="Stílus 4" xfId="702"/>
    <cellStyle name="Stílus 4 2" xfId="1083"/>
    <cellStyle name="Százalék 2" xfId="703"/>
    <cellStyle name="Százalék 2 2" xfId="704"/>
    <cellStyle name="Százalék 2 2 2" xfId="1085"/>
    <cellStyle name="Százalék 2 3" xfId="705"/>
    <cellStyle name="Százalék 2 3 2" xfId="1086"/>
    <cellStyle name="Százalék 2 4" xfId="706"/>
    <cellStyle name="Százalék 2 4 2" xfId="766"/>
    <cellStyle name="Százalék 2 4 2 2" xfId="848"/>
    <cellStyle name="Százalék 2 5" xfId="1084"/>
    <cellStyle name="Százalék 3" xfId="707"/>
    <cellStyle name="Százalék 3 2" xfId="708"/>
    <cellStyle name="Százalék 3 2 2" xfId="802"/>
    <cellStyle name="Százalék 4" xfId="709"/>
    <cellStyle name="Százalék 4 2" xfId="1087"/>
    <cellStyle name="Százalék 5" xfId="710"/>
    <cellStyle name="Százalék 5 2" xfId="711"/>
    <cellStyle name="Százalék 5 2 2" xfId="1089"/>
    <cellStyle name="Százalék 5 3" xfId="1088"/>
    <cellStyle name="Százalék 6" xfId="849"/>
    <cellStyle name="Százalék 6 2" xfId="1090"/>
    <cellStyle name="Title" xfId="712"/>
    <cellStyle name="Total" xfId="713"/>
    <cellStyle name="Warning Text" xfId="7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O139"/>
  <sheetViews>
    <sheetView tabSelected="1" zoomScale="80" zoomScaleNormal="80" zoomScaleSheetLayoutView="80" zoomScalePageLayoutView="90" workbookViewId="0">
      <selection activeCell="F46" sqref="F1:H1048576"/>
    </sheetView>
  </sheetViews>
  <sheetFormatPr defaultColWidth="9.140625" defaultRowHeight="15" x14ac:dyDescent="0.25"/>
  <cols>
    <col min="1" max="1" width="87.5703125" style="7" customWidth="1"/>
    <col min="2" max="2" width="30.5703125" style="7" customWidth="1"/>
    <col min="3" max="3" width="28.28515625" style="7" customWidth="1"/>
    <col min="4" max="4" width="22.42578125" style="7" bestFit="1" customWidth="1"/>
    <col min="5" max="5" width="29" style="9" customWidth="1"/>
    <col min="6" max="6" width="12.28515625" style="105" hidden="1" customWidth="1"/>
    <col min="7" max="7" width="17.7109375" style="4" hidden="1" customWidth="1"/>
    <col min="8" max="8" width="55.5703125" style="4" hidden="1" customWidth="1"/>
    <col min="9" max="10" width="9.140625" style="4" customWidth="1"/>
    <col min="11" max="11" width="24.5703125" style="4" bestFit="1" customWidth="1"/>
    <col min="12" max="12" width="9.140625" style="4"/>
    <col min="13" max="13" width="17.5703125" style="4" bestFit="1" customWidth="1"/>
    <col min="14" max="14" width="24.5703125" style="74" bestFit="1" customWidth="1"/>
    <col min="15" max="15" width="22.140625" style="4" customWidth="1"/>
    <col min="16" max="16384" width="9.140625" style="4"/>
  </cols>
  <sheetData>
    <row r="1" spans="1:14" ht="1.5" customHeight="1" x14ac:dyDescent="0.25"/>
    <row r="2" spans="1:14" hidden="1" x14ac:dyDescent="0.25"/>
    <row r="3" spans="1:14" hidden="1" x14ac:dyDescent="0.25"/>
    <row r="4" spans="1:14" ht="33" customHeight="1" x14ac:dyDescent="0.3">
      <c r="A4" s="4"/>
      <c r="B4" s="4"/>
      <c r="C4" s="4"/>
      <c r="D4" s="4"/>
      <c r="E4" s="37" t="s">
        <v>226</v>
      </c>
      <c r="F4" s="106"/>
    </row>
    <row r="5" spans="1:14" ht="15" customHeight="1" x14ac:dyDescent="0.3">
      <c r="A5" s="4"/>
      <c r="B5" s="4"/>
      <c r="C5" s="4"/>
      <c r="D5" s="4"/>
      <c r="E5" s="37"/>
      <c r="F5" s="106"/>
    </row>
    <row r="6" spans="1:14" ht="54.75" customHeight="1" x14ac:dyDescent="0.35">
      <c r="A6" s="144" t="s">
        <v>61</v>
      </c>
      <c r="B6" s="144"/>
      <c r="C6" s="144"/>
      <c r="D6" s="144"/>
      <c r="E6" s="144"/>
      <c r="F6" s="106"/>
    </row>
    <row r="7" spans="1:14" ht="20.25" customHeight="1" thickBot="1" x14ac:dyDescent="0.3">
      <c r="A7" s="4"/>
      <c r="B7" s="4"/>
      <c r="C7" s="4"/>
      <c r="D7" s="4"/>
      <c r="E7" s="10" t="s">
        <v>24</v>
      </c>
      <c r="F7" s="106"/>
    </row>
    <row r="8" spans="1:14" s="11" customFormat="1" ht="68.25" thickBot="1" x14ac:dyDescent="0.35">
      <c r="A8" s="31" t="s">
        <v>0</v>
      </c>
      <c r="B8" s="13" t="s">
        <v>62</v>
      </c>
      <c r="C8" s="88" t="s">
        <v>216</v>
      </c>
      <c r="D8" s="88" t="s">
        <v>208</v>
      </c>
      <c r="E8" s="13" t="s">
        <v>142</v>
      </c>
      <c r="F8" s="107"/>
      <c r="N8" s="75"/>
    </row>
    <row r="9" spans="1:14" s="6" customFormat="1" ht="45.75" customHeight="1" thickBot="1" x14ac:dyDescent="0.3">
      <c r="A9" s="32" t="s">
        <v>7</v>
      </c>
      <c r="B9" s="21">
        <f>SUM(B10:B93)</f>
        <v>2901585</v>
      </c>
      <c r="C9" s="21">
        <f>SUM(C10:C93)</f>
        <v>134624</v>
      </c>
      <c r="D9" s="21">
        <f>SUM(D10:D93)</f>
        <v>-2085596</v>
      </c>
      <c r="E9" s="21">
        <f>SUM(E10:E93)</f>
        <v>950613</v>
      </c>
      <c r="F9" s="108"/>
      <c r="N9" s="76"/>
    </row>
    <row r="10" spans="1:14" s="1" customFormat="1" ht="30" customHeight="1" x14ac:dyDescent="0.25">
      <c r="A10" s="17" t="s">
        <v>9</v>
      </c>
      <c r="B10" s="22"/>
      <c r="C10" s="89"/>
      <c r="D10" s="89"/>
      <c r="E10" s="22"/>
      <c r="F10" s="50"/>
      <c r="N10" s="44"/>
    </row>
    <row r="11" spans="1:14" s="118" customFormat="1" ht="37.5" x14ac:dyDescent="0.3">
      <c r="A11" s="117" t="s">
        <v>50</v>
      </c>
      <c r="B11" s="24">
        <v>22839</v>
      </c>
      <c r="C11" s="24"/>
      <c r="D11" s="24">
        <v>-22839</v>
      </c>
      <c r="E11" s="24">
        <f>+B11+C11+D11</f>
        <v>0</v>
      </c>
      <c r="F11" s="109" t="s">
        <v>194</v>
      </c>
      <c r="G11" s="20" t="s">
        <v>157</v>
      </c>
      <c r="K11" s="119"/>
      <c r="M11" s="120"/>
      <c r="N11" s="119"/>
    </row>
    <row r="12" spans="1:14" s="114" customFormat="1" ht="37.5" x14ac:dyDescent="0.3">
      <c r="A12" s="117" t="s">
        <v>121</v>
      </c>
      <c r="B12" s="24">
        <v>37087</v>
      </c>
      <c r="C12" s="24"/>
      <c r="D12" s="24"/>
      <c r="E12" s="24">
        <f t="shared" ref="E12:E29" si="0">+B12+C12+D12</f>
        <v>37087</v>
      </c>
      <c r="F12" s="110" t="s">
        <v>49</v>
      </c>
      <c r="G12" s="114" t="s">
        <v>157</v>
      </c>
      <c r="M12" s="121"/>
      <c r="N12" s="121"/>
    </row>
    <row r="13" spans="1:14" s="114" customFormat="1" ht="37.5" x14ac:dyDescent="0.3">
      <c r="A13" s="117" t="s">
        <v>120</v>
      </c>
      <c r="B13" s="24">
        <v>136596</v>
      </c>
      <c r="C13" s="24"/>
      <c r="D13" s="24"/>
      <c r="E13" s="24">
        <f t="shared" si="0"/>
        <v>136596</v>
      </c>
      <c r="F13" s="109" t="s">
        <v>122</v>
      </c>
      <c r="G13" s="114" t="s">
        <v>157</v>
      </c>
      <c r="M13" s="121"/>
      <c r="N13" s="121"/>
    </row>
    <row r="14" spans="1:14" s="20" customFormat="1" ht="37.5" x14ac:dyDescent="0.3">
      <c r="A14" s="122" t="s">
        <v>47</v>
      </c>
      <c r="B14" s="24">
        <v>5344</v>
      </c>
      <c r="C14" s="24">
        <v>850</v>
      </c>
      <c r="D14" s="24">
        <v>-1007</v>
      </c>
      <c r="E14" s="24">
        <f t="shared" si="0"/>
        <v>5187</v>
      </c>
      <c r="F14" s="109" t="s">
        <v>48</v>
      </c>
      <c r="G14" s="20" t="s">
        <v>157</v>
      </c>
      <c r="M14" s="123"/>
      <c r="N14" s="121"/>
    </row>
    <row r="15" spans="1:14" s="20" customFormat="1" ht="37.5" x14ac:dyDescent="0.3">
      <c r="A15" s="117" t="s">
        <v>109</v>
      </c>
      <c r="B15" s="24">
        <v>5100</v>
      </c>
      <c r="C15" s="24"/>
      <c r="D15" s="24"/>
      <c r="E15" s="24">
        <f t="shared" si="0"/>
        <v>5100</v>
      </c>
      <c r="F15" s="109" t="s">
        <v>110</v>
      </c>
      <c r="G15" s="20" t="s">
        <v>157</v>
      </c>
      <c r="M15" s="123"/>
      <c r="N15" s="121"/>
    </row>
    <row r="16" spans="1:14" s="20" customFormat="1" ht="37.5" x14ac:dyDescent="0.3">
      <c r="A16" s="124" t="s">
        <v>173</v>
      </c>
      <c r="B16" s="24"/>
      <c r="C16" s="24">
        <v>500</v>
      </c>
      <c r="D16" s="24">
        <v>-43</v>
      </c>
      <c r="E16" s="24">
        <f t="shared" si="0"/>
        <v>457</v>
      </c>
      <c r="F16" s="109" t="s">
        <v>174</v>
      </c>
      <c r="G16" s="20" t="s">
        <v>157</v>
      </c>
      <c r="M16" s="123"/>
      <c r="N16" s="121"/>
    </row>
    <row r="17" spans="1:14" s="20" customFormat="1" ht="18.75" x14ac:dyDescent="0.3">
      <c r="A17" s="125" t="s">
        <v>2</v>
      </c>
      <c r="B17" s="24">
        <v>1778</v>
      </c>
      <c r="C17" s="24">
        <f>500-500+4826</f>
        <v>4826</v>
      </c>
      <c r="D17" s="24">
        <v>-4826</v>
      </c>
      <c r="E17" s="24">
        <f t="shared" si="0"/>
        <v>1778</v>
      </c>
      <c r="F17" s="45" t="s">
        <v>29</v>
      </c>
      <c r="G17" s="20" t="s">
        <v>157</v>
      </c>
      <c r="M17" s="123"/>
      <c r="N17" s="121"/>
    </row>
    <row r="18" spans="1:14" s="20" customFormat="1" ht="18.75" x14ac:dyDescent="0.3">
      <c r="A18" s="126" t="s">
        <v>103</v>
      </c>
      <c r="B18" s="24">
        <v>6000</v>
      </c>
      <c r="C18" s="24"/>
      <c r="D18" s="24"/>
      <c r="E18" s="24">
        <f t="shared" si="0"/>
        <v>6000</v>
      </c>
      <c r="F18" s="48" t="s">
        <v>104</v>
      </c>
      <c r="G18" s="20" t="s">
        <v>157</v>
      </c>
      <c r="M18" s="123"/>
      <c r="N18" s="121"/>
    </row>
    <row r="19" spans="1:14" s="20" customFormat="1" ht="37.5" x14ac:dyDescent="0.3">
      <c r="A19" s="122" t="s">
        <v>101</v>
      </c>
      <c r="B19" s="24">
        <v>22818</v>
      </c>
      <c r="C19" s="24"/>
      <c r="D19" s="24"/>
      <c r="E19" s="24">
        <f t="shared" si="0"/>
        <v>22818</v>
      </c>
      <c r="F19" s="109" t="s">
        <v>102</v>
      </c>
      <c r="G19" s="20" t="s">
        <v>157</v>
      </c>
      <c r="M19" s="123"/>
      <c r="N19" s="121"/>
    </row>
    <row r="20" spans="1:14" s="20" customFormat="1" ht="18.75" x14ac:dyDescent="0.3">
      <c r="A20" s="126" t="s">
        <v>218</v>
      </c>
      <c r="B20" s="23">
        <v>73306</v>
      </c>
      <c r="C20" s="24"/>
      <c r="D20" s="24">
        <v>-73306</v>
      </c>
      <c r="E20" s="24">
        <f t="shared" si="0"/>
        <v>0</v>
      </c>
      <c r="F20" s="47" t="s">
        <v>221</v>
      </c>
      <c r="G20" s="20" t="s">
        <v>157</v>
      </c>
      <c r="M20" s="123"/>
      <c r="N20" s="121"/>
    </row>
    <row r="21" spans="1:14" s="20" customFormat="1" ht="18.75" x14ac:dyDescent="0.3">
      <c r="A21" s="126" t="s">
        <v>219</v>
      </c>
      <c r="B21" s="29">
        <v>2819</v>
      </c>
      <c r="C21" s="24"/>
      <c r="D21" s="24">
        <v>-2719</v>
      </c>
      <c r="E21" s="24">
        <f t="shared" si="0"/>
        <v>100</v>
      </c>
      <c r="F21" s="47" t="s">
        <v>221</v>
      </c>
      <c r="G21" s="20" t="s">
        <v>157</v>
      </c>
      <c r="M21" s="123"/>
      <c r="N21" s="121"/>
    </row>
    <row r="22" spans="1:14" s="20" customFormat="1" ht="18.75" x14ac:dyDescent="0.3">
      <c r="A22" s="126" t="s">
        <v>220</v>
      </c>
      <c r="B22" s="29">
        <v>66011</v>
      </c>
      <c r="C22" s="24"/>
      <c r="D22" s="24"/>
      <c r="E22" s="24">
        <f t="shared" si="0"/>
        <v>66011</v>
      </c>
      <c r="F22" s="47" t="s">
        <v>221</v>
      </c>
      <c r="G22" s="20" t="s">
        <v>157</v>
      </c>
      <c r="M22" s="123"/>
      <c r="N22" s="121"/>
    </row>
    <row r="23" spans="1:14" s="114" customFormat="1" ht="18.75" x14ac:dyDescent="0.3">
      <c r="A23" s="126" t="s">
        <v>114</v>
      </c>
      <c r="B23" s="67">
        <v>38100</v>
      </c>
      <c r="C23" s="24"/>
      <c r="D23" s="24"/>
      <c r="E23" s="24">
        <f t="shared" si="0"/>
        <v>38100</v>
      </c>
      <c r="F23" s="46" t="s">
        <v>115</v>
      </c>
      <c r="G23" s="114" t="s">
        <v>157</v>
      </c>
      <c r="M23" s="121"/>
      <c r="N23" s="121"/>
    </row>
    <row r="24" spans="1:14" s="114" customFormat="1" ht="18.75" x14ac:dyDescent="0.3">
      <c r="A24" s="126" t="s">
        <v>98</v>
      </c>
      <c r="B24" s="67">
        <v>30594</v>
      </c>
      <c r="C24" s="24"/>
      <c r="D24" s="24"/>
      <c r="E24" s="24">
        <f t="shared" si="0"/>
        <v>30594</v>
      </c>
      <c r="F24" s="46" t="s">
        <v>99</v>
      </c>
      <c r="G24" s="114" t="s">
        <v>157</v>
      </c>
      <c r="M24" s="121"/>
      <c r="N24" s="121"/>
    </row>
    <row r="25" spans="1:14" s="114" customFormat="1" ht="18.75" x14ac:dyDescent="0.3">
      <c r="A25" s="128" t="s">
        <v>193</v>
      </c>
      <c r="B25" s="67"/>
      <c r="C25" s="24">
        <v>8000</v>
      </c>
      <c r="D25" s="24">
        <v>-8000</v>
      </c>
      <c r="E25" s="24">
        <f t="shared" si="0"/>
        <v>0</v>
      </c>
      <c r="F25" s="46" t="s">
        <v>177</v>
      </c>
      <c r="G25" s="114" t="s">
        <v>157</v>
      </c>
      <c r="M25" s="121"/>
      <c r="N25" s="121"/>
    </row>
    <row r="26" spans="1:14" s="114" customFormat="1" ht="18.75" x14ac:dyDescent="0.3">
      <c r="A26" s="126" t="s">
        <v>178</v>
      </c>
      <c r="B26" s="67">
        <v>35500</v>
      </c>
      <c r="C26" s="24"/>
      <c r="D26" s="24"/>
      <c r="E26" s="24">
        <f t="shared" si="0"/>
        <v>35500</v>
      </c>
      <c r="F26" s="46" t="s">
        <v>113</v>
      </c>
      <c r="G26" s="114" t="s">
        <v>157</v>
      </c>
      <c r="M26" s="121"/>
      <c r="N26" s="121"/>
    </row>
    <row r="27" spans="1:14" s="114" customFormat="1" ht="37.5" x14ac:dyDescent="0.3">
      <c r="A27" s="127" t="s">
        <v>90</v>
      </c>
      <c r="B27" s="67">
        <v>5878</v>
      </c>
      <c r="C27" s="24"/>
      <c r="D27" s="24"/>
      <c r="E27" s="24">
        <f t="shared" si="0"/>
        <v>5878</v>
      </c>
      <c r="F27" s="47" t="s">
        <v>91</v>
      </c>
      <c r="G27" s="114" t="s">
        <v>157</v>
      </c>
      <c r="M27" s="121"/>
      <c r="N27" s="121"/>
    </row>
    <row r="28" spans="1:14" s="114" customFormat="1" ht="18.75" x14ac:dyDescent="0.3">
      <c r="A28" s="129" t="s">
        <v>190</v>
      </c>
      <c r="B28" s="67"/>
      <c r="C28" s="24">
        <f>24000+3650</f>
        <v>27650</v>
      </c>
      <c r="D28" s="24">
        <v>-977</v>
      </c>
      <c r="E28" s="24">
        <f t="shared" si="0"/>
        <v>26673</v>
      </c>
      <c r="F28" s="47" t="s">
        <v>191</v>
      </c>
      <c r="G28" s="114" t="s">
        <v>157</v>
      </c>
      <c r="M28" s="121"/>
      <c r="N28" s="121"/>
    </row>
    <row r="29" spans="1:14" s="2" customFormat="1" ht="19.5" thickBot="1" x14ac:dyDescent="0.35">
      <c r="A29" s="68" t="s">
        <v>111</v>
      </c>
      <c r="B29" s="67">
        <v>4200</v>
      </c>
      <c r="C29" s="24"/>
      <c r="D29" s="24"/>
      <c r="E29" s="24">
        <f t="shared" si="0"/>
        <v>4200</v>
      </c>
      <c r="F29" s="46" t="s">
        <v>112</v>
      </c>
      <c r="G29" s="2" t="s">
        <v>157</v>
      </c>
      <c r="M29" s="71"/>
      <c r="N29" s="71"/>
    </row>
    <row r="30" spans="1:14" s="8" customFormat="1" ht="30" customHeight="1" x14ac:dyDescent="0.3">
      <c r="A30" s="19" t="s">
        <v>10</v>
      </c>
      <c r="B30" s="26"/>
      <c r="C30" s="56"/>
      <c r="D30" s="56"/>
      <c r="E30" s="26"/>
      <c r="F30" s="111"/>
      <c r="M30" s="73"/>
      <c r="N30" s="71"/>
    </row>
    <row r="31" spans="1:14" s="8" customFormat="1" ht="37.5" x14ac:dyDescent="0.3">
      <c r="A31" s="15" t="s">
        <v>105</v>
      </c>
      <c r="B31" s="51">
        <v>10000</v>
      </c>
      <c r="C31" s="51"/>
      <c r="D31" s="23"/>
      <c r="E31" s="24">
        <f t="shared" ref="E31:E51" si="1">+B31+C31+D31</f>
        <v>10000</v>
      </c>
      <c r="F31" s="110" t="s">
        <v>106</v>
      </c>
      <c r="G31" s="2" t="s">
        <v>157</v>
      </c>
      <c r="M31" s="73"/>
      <c r="N31" s="71"/>
    </row>
    <row r="32" spans="1:14" s="130" customFormat="1" ht="37.5" x14ac:dyDescent="0.3">
      <c r="A32" s="117" t="s">
        <v>165</v>
      </c>
      <c r="B32" s="51"/>
      <c r="C32" s="51">
        <v>7500</v>
      </c>
      <c r="D32" s="23"/>
      <c r="E32" s="24">
        <f t="shared" si="1"/>
        <v>7500</v>
      </c>
      <c r="F32" s="110" t="s">
        <v>166</v>
      </c>
      <c r="G32" s="114" t="s">
        <v>157</v>
      </c>
      <c r="M32" s="131"/>
      <c r="N32" s="121"/>
    </row>
    <row r="33" spans="1:14" s="20" customFormat="1" ht="37.5" x14ac:dyDescent="0.3">
      <c r="A33" s="117" t="s">
        <v>100</v>
      </c>
      <c r="B33" s="51">
        <v>36000</v>
      </c>
      <c r="C33" s="51"/>
      <c r="D33" s="23">
        <v>-28538</v>
      </c>
      <c r="E33" s="24">
        <f t="shared" si="1"/>
        <v>7462</v>
      </c>
      <c r="F33" s="110" t="s">
        <v>182</v>
      </c>
      <c r="G33" s="20" t="s">
        <v>157</v>
      </c>
      <c r="M33" s="123"/>
      <c r="N33" s="121"/>
    </row>
    <row r="34" spans="1:14" s="20" customFormat="1" ht="37.5" x14ac:dyDescent="0.3">
      <c r="A34" s="117" t="s">
        <v>118</v>
      </c>
      <c r="B34" s="51">
        <v>18884</v>
      </c>
      <c r="C34" s="51"/>
      <c r="D34" s="23"/>
      <c r="E34" s="24">
        <f t="shared" si="1"/>
        <v>18884</v>
      </c>
      <c r="F34" s="109" t="s">
        <v>119</v>
      </c>
      <c r="G34" s="20" t="s">
        <v>157</v>
      </c>
      <c r="M34" s="123"/>
      <c r="N34" s="121"/>
    </row>
    <row r="35" spans="1:14" s="20" customFormat="1" ht="37.5" x14ac:dyDescent="0.3">
      <c r="A35" s="117" t="s">
        <v>69</v>
      </c>
      <c r="B35" s="51">
        <v>2000</v>
      </c>
      <c r="C35" s="51"/>
      <c r="D35" s="23">
        <v>-2000</v>
      </c>
      <c r="E35" s="24">
        <f t="shared" si="1"/>
        <v>0</v>
      </c>
      <c r="F35" s="109" t="s">
        <v>184</v>
      </c>
      <c r="G35" s="20" t="s">
        <v>154</v>
      </c>
      <c r="M35" s="123"/>
      <c r="N35" s="121"/>
    </row>
    <row r="36" spans="1:14" s="20" customFormat="1" ht="37.5" x14ac:dyDescent="0.3">
      <c r="A36" s="117" t="s">
        <v>72</v>
      </c>
      <c r="B36" s="51">
        <v>6317</v>
      </c>
      <c r="C36" s="51"/>
      <c r="D36" s="23">
        <v>-6317</v>
      </c>
      <c r="E36" s="24">
        <f t="shared" si="1"/>
        <v>0</v>
      </c>
      <c r="F36" s="110" t="s">
        <v>73</v>
      </c>
      <c r="G36" s="20" t="s">
        <v>153</v>
      </c>
      <c r="M36" s="123"/>
      <c r="N36" s="121"/>
    </row>
    <row r="37" spans="1:14" s="20" customFormat="1" ht="37.5" x14ac:dyDescent="0.3">
      <c r="A37" s="117" t="s">
        <v>70</v>
      </c>
      <c r="B37" s="51">
        <v>191820</v>
      </c>
      <c r="C37" s="51"/>
      <c r="D37" s="23">
        <v>-132316</v>
      </c>
      <c r="E37" s="24">
        <f t="shared" si="1"/>
        <v>59504</v>
      </c>
      <c r="F37" s="110" t="s">
        <v>71</v>
      </c>
      <c r="G37" s="20" t="s">
        <v>157</v>
      </c>
      <c r="M37" s="123"/>
      <c r="N37" s="121"/>
    </row>
    <row r="38" spans="1:14" s="20" customFormat="1" ht="37.5" x14ac:dyDescent="0.3">
      <c r="A38" s="117" t="s">
        <v>107</v>
      </c>
      <c r="B38" s="51">
        <v>5000</v>
      </c>
      <c r="C38" s="51"/>
      <c r="D38" s="23"/>
      <c r="E38" s="24">
        <f t="shared" si="1"/>
        <v>5000</v>
      </c>
      <c r="F38" s="109" t="s">
        <v>108</v>
      </c>
      <c r="G38" s="20" t="s">
        <v>157</v>
      </c>
      <c r="M38" s="123"/>
      <c r="N38" s="121"/>
    </row>
    <row r="39" spans="1:14" s="20" customFormat="1" ht="18.75" x14ac:dyDescent="0.3">
      <c r="A39" s="35" t="s">
        <v>8</v>
      </c>
      <c r="B39" s="51">
        <v>3181</v>
      </c>
      <c r="C39" s="51">
        <v>4000</v>
      </c>
      <c r="D39" s="23"/>
      <c r="E39" s="24">
        <f t="shared" si="1"/>
        <v>7181</v>
      </c>
      <c r="F39" s="48" t="s">
        <v>195</v>
      </c>
      <c r="G39" s="20" t="s">
        <v>157</v>
      </c>
      <c r="M39" s="123"/>
      <c r="N39" s="121"/>
    </row>
    <row r="40" spans="1:14" s="20" customFormat="1" ht="37.5" x14ac:dyDescent="0.3">
      <c r="A40" s="117" t="s">
        <v>51</v>
      </c>
      <c r="B40" s="51">
        <v>2038</v>
      </c>
      <c r="C40" s="51"/>
      <c r="D40" s="23">
        <v>-2038</v>
      </c>
      <c r="E40" s="24">
        <f t="shared" si="1"/>
        <v>0</v>
      </c>
      <c r="F40" s="109" t="s">
        <v>196</v>
      </c>
      <c r="G40" s="20" t="s">
        <v>157</v>
      </c>
      <c r="M40" s="123"/>
      <c r="N40" s="121"/>
    </row>
    <row r="41" spans="1:14" s="20" customFormat="1" ht="37.5" x14ac:dyDescent="0.3">
      <c r="A41" s="124" t="s">
        <v>163</v>
      </c>
      <c r="B41" s="23"/>
      <c r="C41" s="51">
        <v>6000</v>
      </c>
      <c r="D41" s="23"/>
      <c r="E41" s="24">
        <f t="shared" si="1"/>
        <v>6000</v>
      </c>
      <c r="F41" s="109" t="s">
        <v>164</v>
      </c>
      <c r="G41" s="20" t="s">
        <v>157</v>
      </c>
      <c r="M41" s="123"/>
      <c r="N41" s="121"/>
    </row>
    <row r="42" spans="1:14" s="20" customFormat="1" ht="37.5" x14ac:dyDescent="0.3">
      <c r="A42" s="122" t="s">
        <v>88</v>
      </c>
      <c r="B42" s="23">
        <v>1800</v>
      </c>
      <c r="C42" s="51"/>
      <c r="D42" s="23">
        <v>-773</v>
      </c>
      <c r="E42" s="24">
        <f t="shared" si="1"/>
        <v>1027</v>
      </c>
      <c r="F42" s="109" t="s">
        <v>89</v>
      </c>
      <c r="G42" s="20" t="s">
        <v>157</v>
      </c>
      <c r="M42" s="123"/>
      <c r="N42" s="121"/>
    </row>
    <row r="43" spans="1:14" s="20" customFormat="1" ht="37.5" x14ac:dyDescent="0.3">
      <c r="A43" s="124" t="s">
        <v>167</v>
      </c>
      <c r="B43" s="23"/>
      <c r="C43" s="51">
        <v>7500</v>
      </c>
      <c r="D43" s="23">
        <v>-670</v>
      </c>
      <c r="E43" s="24">
        <f t="shared" si="1"/>
        <v>6830</v>
      </c>
      <c r="F43" s="109" t="s">
        <v>168</v>
      </c>
      <c r="G43" s="20" t="s">
        <v>157</v>
      </c>
      <c r="M43" s="123"/>
      <c r="N43" s="121"/>
    </row>
    <row r="44" spans="1:14" s="20" customFormat="1" ht="37.5" x14ac:dyDescent="0.3">
      <c r="A44" s="124" t="s">
        <v>224</v>
      </c>
      <c r="B44" s="23"/>
      <c r="C44" s="51"/>
      <c r="D44" s="23">
        <v>4493</v>
      </c>
      <c r="E44" s="24">
        <f t="shared" si="1"/>
        <v>4493</v>
      </c>
      <c r="F44" s="109" t="s">
        <v>225</v>
      </c>
      <c r="G44" s="20" t="s">
        <v>157</v>
      </c>
      <c r="M44" s="123"/>
      <c r="N44" s="121"/>
    </row>
    <row r="45" spans="1:14" s="20" customFormat="1" ht="37.5" x14ac:dyDescent="0.3">
      <c r="A45" s="122" t="s">
        <v>94</v>
      </c>
      <c r="B45" s="23">
        <v>69865</v>
      </c>
      <c r="C45" s="51"/>
      <c r="D45" s="23">
        <f>-20475+9</f>
        <v>-20466</v>
      </c>
      <c r="E45" s="24">
        <f t="shared" si="1"/>
        <v>49399</v>
      </c>
      <c r="F45" s="110" t="s">
        <v>95</v>
      </c>
      <c r="G45" s="20" t="s">
        <v>157</v>
      </c>
      <c r="M45" s="123"/>
      <c r="N45" s="121"/>
    </row>
    <row r="46" spans="1:14" s="20" customFormat="1" ht="37.5" x14ac:dyDescent="0.3">
      <c r="A46" s="117" t="s">
        <v>92</v>
      </c>
      <c r="B46" s="24">
        <v>5119</v>
      </c>
      <c r="C46" s="98"/>
      <c r="D46" s="24">
        <v>-1339</v>
      </c>
      <c r="E46" s="24">
        <f t="shared" si="1"/>
        <v>3780</v>
      </c>
      <c r="F46" s="110" t="s">
        <v>93</v>
      </c>
      <c r="G46" s="20" t="s">
        <v>157</v>
      </c>
      <c r="M46" s="123"/>
      <c r="N46" s="121"/>
    </row>
    <row r="47" spans="1:14" s="20" customFormat="1" ht="37.5" x14ac:dyDescent="0.3">
      <c r="A47" s="124" t="s">
        <v>175</v>
      </c>
      <c r="B47" s="24"/>
      <c r="C47" s="98">
        <v>8000</v>
      </c>
      <c r="D47" s="24"/>
      <c r="E47" s="24">
        <f t="shared" si="1"/>
        <v>8000</v>
      </c>
      <c r="F47" s="110" t="s">
        <v>176</v>
      </c>
      <c r="G47" s="20" t="s">
        <v>157</v>
      </c>
      <c r="M47" s="123"/>
      <c r="N47" s="121"/>
    </row>
    <row r="48" spans="1:14" s="20" customFormat="1" ht="37.5" x14ac:dyDescent="0.3">
      <c r="A48" s="124" t="s">
        <v>211</v>
      </c>
      <c r="B48" s="24"/>
      <c r="C48" s="98">
        <v>1321</v>
      </c>
      <c r="D48" s="24"/>
      <c r="E48" s="24">
        <f t="shared" si="1"/>
        <v>1321</v>
      </c>
      <c r="F48" s="110" t="s">
        <v>212</v>
      </c>
      <c r="G48" s="20" t="s">
        <v>157</v>
      </c>
      <c r="M48" s="123"/>
      <c r="N48" s="121"/>
    </row>
    <row r="49" spans="1:15" s="20" customFormat="1" ht="37.5" x14ac:dyDescent="0.3">
      <c r="A49" s="117" t="s">
        <v>116</v>
      </c>
      <c r="B49" s="23">
        <v>8200</v>
      </c>
      <c r="C49" s="51"/>
      <c r="D49" s="23"/>
      <c r="E49" s="24">
        <f t="shared" si="1"/>
        <v>8200</v>
      </c>
      <c r="F49" s="109" t="s">
        <v>117</v>
      </c>
      <c r="G49" s="20" t="s">
        <v>157</v>
      </c>
      <c r="M49" s="123"/>
      <c r="N49" s="121"/>
    </row>
    <row r="50" spans="1:15" s="20" customFormat="1" ht="37.5" x14ac:dyDescent="0.3">
      <c r="A50" s="132" t="s">
        <v>171</v>
      </c>
      <c r="B50" s="23"/>
      <c r="C50" s="51">
        <v>4000</v>
      </c>
      <c r="D50" s="23"/>
      <c r="E50" s="24">
        <f t="shared" si="1"/>
        <v>4000</v>
      </c>
      <c r="F50" s="109" t="s">
        <v>172</v>
      </c>
      <c r="G50" s="20" t="s">
        <v>157</v>
      </c>
      <c r="M50" s="123"/>
      <c r="N50" s="121"/>
    </row>
    <row r="51" spans="1:15" s="20" customFormat="1" ht="38.25" thickBot="1" x14ac:dyDescent="0.35">
      <c r="A51" s="133" t="s">
        <v>169</v>
      </c>
      <c r="B51" s="30"/>
      <c r="C51" s="134">
        <v>3000</v>
      </c>
      <c r="D51" s="29">
        <v>-86</v>
      </c>
      <c r="E51" s="24">
        <f t="shared" si="1"/>
        <v>2914</v>
      </c>
      <c r="F51" s="109" t="s">
        <v>170</v>
      </c>
      <c r="G51" s="20" t="s">
        <v>157</v>
      </c>
      <c r="M51" s="123"/>
      <c r="N51" s="121"/>
    </row>
    <row r="52" spans="1:15" s="3" customFormat="1" ht="27.75" customHeight="1" x14ac:dyDescent="0.3">
      <c r="A52" s="19" t="s">
        <v>23</v>
      </c>
      <c r="B52" s="22"/>
      <c r="C52" s="103"/>
      <c r="D52" s="104"/>
      <c r="E52" s="22"/>
      <c r="F52" s="112"/>
      <c r="M52" s="72"/>
      <c r="N52" s="71"/>
    </row>
    <row r="53" spans="1:15" s="3" customFormat="1" ht="19.5" thickBot="1" x14ac:dyDescent="0.35">
      <c r="A53" s="36" t="s">
        <v>67</v>
      </c>
      <c r="B53" s="24">
        <v>677496</v>
      </c>
      <c r="C53" s="51">
        <f>-7500-13000-30000-500-150425+41925-8000-850-6000-7500-7500-3000-4000-8000-8000-41925-24000-3650+317504-4826-6000-7500-7500-3000-4000-8000-8000-41925-27650-8028+74085-1321</f>
        <v>-18086</v>
      </c>
      <c r="D53" s="23">
        <v>-659410</v>
      </c>
      <c r="E53" s="24">
        <f>+B53+C53+D53</f>
        <v>0</v>
      </c>
      <c r="F53" s="48" t="s">
        <v>30</v>
      </c>
      <c r="G53" s="3" t="s">
        <v>202</v>
      </c>
      <c r="M53" s="72"/>
      <c r="N53" s="71"/>
    </row>
    <row r="54" spans="1:15" s="1" customFormat="1" ht="30" customHeight="1" x14ac:dyDescent="0.3">
      <c r="A54" s="17" t="s">
        <v>11</v>
      </c>
      <c r="B54" s="22"/>
      <c r="C54" s="104"/>
      <c r="D54" s="104"/>
      <c r="E54" s="22"/>
      <c r="F54" s="50"/>
      <c r="M54" s="70"/>
      <c r="N54" s="71"/>
    </row>
    <row r="55" spans="1:15" s="2" customFormat="1" ht="19.5" thickBot="1" x14ac:dyDescent="0.35">
      <c r="A55" s="14" t="s">
        <v>3</v>
      </c>
      <c r="B55" s="24">
        <f>1000+4227</f>
        <v>5227</v>
      </c>
      <c r="C55" s="51"/>
      <c r="D55" s="23">
        <v>-1000</v>
      </c>
      <c r="E55" s="24">
        <f>+B55+C55+D55</f>
        <v>4227</v>
      </c>
      <c r="F55" s="46" t="s">
        <v>197</v>
      </c>
      <c r="G55" s="2" t="s">
        <v>157</v>
      </c>
      <c r="M55" s="71"/>
      <c r="N55" s="71"/>
    </row>
    <row r="56" spans="1:15" s="1" customFormat="1" ht="31.5" customHeight="1" x14ac:dyDescent="0.3">
      <c r="A56" s="19" t="s">
        <v>12</v>
      </c>
      <c r="B56" s="53"/>
      <c r="C56" s="56"/>
      <c r="D56" s="104"/>
      <c r="E56" s="22"/>
      <c r="F56" s="113"/>
      <c r="M56" s="70"/>
      <c r="N56" s="71"/>
    </row>
    <row r="57" spans="1:15" s="3" customFormat="1" ht="18.75" x14ac:dyDescent="0.3">
      <c r="A57" s="34" t="s">
        <v>75</v>
      </c>
      <c r="B57" s="29">
        <v>1905</v>
      </c>
      <c r="C57" s="51">
        <v>-1900</v>
      </c>
      <c r="D57" s="23">
        <v>-5</v>
      </c>
      <c r="E57" s="24">
        <f t="shared" ref="E57:E59" si="2">+B57+C57+D57</f>
        <v>0</v>
      </c>
      <c r="F57" s="48" t="s">
        <v>207</v>
      </c>
      <c r="G57" s="3" t="s">
        <v>153</v>
      </c>
      <c r="M57" s="72"/>
      <c r="N57" s="71"/>
    </row>
    <row r="58" spans="1:15" s="20" customFormat="1" ht="18.75" x14ac:dyDescent="0.3">
      <c r="A58" s="35" t="s">
        <v>209</v>
      </c>
      <c r="B58" s="51"/>
      <c r="C58" s="51">
        <v>8028</v>
      </c>
      <c r="D58" s="23">
        <v>-317</v>
      </c>
      <c r="E58" s="24">
        <f t="shared" si="2"/>
        <v>7711</v>
      </c>
      <c r="F58" s="48" t="s">
        <v>210</v>
      </c>
      <c r="G58" s="20" t="s">
        <v>157</v>
      </c>
      <c r="M58" s="123"/>
      <c r="N58" s="121"/>
    </row>
    <row r="59" spans="1:15" s="3" customFormat="1" ht="38.25" thickBot="1" x14ac:dyDescent="0.35">
      <c r="A59" s="58" t="s">
        <v>65</v>
      </c>
      <c r="B59" s="91">
        <v>60284</v>
      </c>
      <c r="C59" s="98"/>
      <c r="D59" s="24">
        <v>465</v>
      </c>
      <c r="E59" s="24">
        <f t="shared" si="2"/>
        <v>60749</v>
      </c>
      <c r="F59" s="48" t="s">
        <v>66</v>
      </c>
      <c r="G59" s="3" t="s">
        <v>203</v>
      </c>
      <c r="M59" s="72"/>
      <c r="N59" s="71"/>
    </row>
    <row r="60" spans="1:15" s="1" customFormat="1" ht="26.25" customHeight="1" x14ac:dyDescent="0.3">
      <c r="A60" s="19" t="s">
        <v>15</v>
      </c>
      <c r="B60" s="53"/>
      <c r="C60" s="56"/>
      <c r="D60" s="56"/>
      <c r="E60" s="53"/>
      <c r="F60" s="113"/>
      <c r="M60" s="70"/>
      <c r="N60" s="71"/>
    </row>
    <row r="61" spans="1:15" s="3" customFormat="1" ht="18.75" x14ac:dyDescent="0.3">
      <c r="A61" s="62" t="s">
        <v>74</v>
      </c>
      <c r="B61" s="29">
        <v>10795</v>
      </c>
      <c r="C61" s="51"/>
      <c r="D61" s="23">
        <v>-10595</v>
      </c>
      <c r="E61" s="24">
        <f t="shared" ref="E61:E64" si="3">+B61+C61+D61</f>
        <v>200</v>
      </c>
      <c r="F61" s="48" t="s">
        <v>181</v>
      </c>
      <c r="G61" s="3" t="s">
        <v>215</v>
      </c>
      <c r="M61" s="72"/>
      <c r="N61" s="71"/>
    </row>
    <row r="62" spans="1:15" s="3" customFormat="1" ht="18.75" x14ac:dyDescent="0.3">
      <c r="A62" s="35" t="s">
        <v>13</v>
      </c>
      <c r="B62" s="51">
        <v>18860</v>
      </c>
      <c r="C62" s="51"/>
      <c r="D62" s="23">
        <v>-1934</v>
      </c>
      <c r="E62" s="24">
        <f t="shared" si="3"/>
        <v>16926</v>
      </c>
      <c r="F62" s="48" t="s">
        <v>31</v>
      </c>
      <c r="G62" s="3" t="s">
        <v>155</v>
      </c>
      <c r="M62" s="72"/>
      <c r="N62" s="71"/>
      <c r="O62" s="66"/>
    </row>
    <row r="63" spans="1:15" s="20" customFormat="1" ht="18.75" x14ac:dyDescent="0.3">
      <c r="A63" s="35" t="s">
        <v>213</v>
      </c>
      <c r="B63" s="51"/>
      <c r="C63" s="51"/>
      <c r="D63" s="23">
        <v>9802</v>
      </c>
      <c r="E63" s="24">
        <f t="shared" si="3"/>
        <v>9802</v>
      </c>
      <c r="F63" s="48" t="s">
        <v>214</v>
      </c>
      <c r="G63" s="20" t="s">
        <v>215</v>
      </c>
      <c r="M63" s="123"/>
      <c r="N63" s="121"/>
      <c r="O63" s="78"/>
    </row>
    <row r="64" spans="1:15" s="3" customFormat="1" ht="38.25" thickBot="1" x14ac:dyDescent="0.35">
      <c r="A64" s="42" t="s">
        <v>46</v>
      </c>
      <c r="B64" s="30">
        <v>1500</v>
      </c>
      <c r="C64" s="51">
        <v>-1500</v>
      </c>
      <c r="D64" s="23"/>
      <c r="E64" s="24">
        <f t="shared" si="3"/>
        <v>0</v>
      </c>
      <c r="F64" s="112" t="s">
        <v>60</v>
      </c>
      <c r="G64" s="3" t="s">
        <v>154</v>
      </c>
      <c r="M64" s="72"/>
      <c r="N64" s="71"/>
      <c r="O64" s="66"/>
    </row>
    <row r="65" spans="1:15" s="1" customFormat="1" ht="30" customHeight="1" x14ac:dyDescent="0.3">
      <c r="A65" s="19" t="s">
        <v>141</v>
      </c>
      <c r="B65" s="56"/>
      <c r="C65" s="56"/>
      <c r="D65" s="56"/>
      <c r="E65" s="56"/>
      <c r="F65" s="46"/>
      <c r="M65" s="69"/>
      <c r="N65" s="71"/>
      <c r="O65" s="66"/>
    </row>
    <row r="66" spans="1:15" s="3" customFormat="1" ht="18.75" x14ac:dyDescent="0.3">
      <c r="A66" s="61" t="s">
        <v>96</v>
      </c>
      <c r="B66" s="51">
        <v>2000</v>
      </c>
      <c r="C66" s="51"/>
      <c r="D66" s="23"/>
      <c r="E66" s="24">
        <f t="shared" ref="E66:E69" si="4">+B66+C66+D66</f>
        <v>2000</v>
      </c>
      <c r="F66" s="49" t="s">
        <v>97</v>
      </c>
      <c r="G66" s="3" t="s">
        <v>157</v>
      </c>
      <c r="M66" s="69"/>
      <c r="N66" s="71"/>
      <c r="O66" s="66"/>
    </row>
    <row r="67" spans="1:15" s="3" customFormat="1" ht="18.75" x14ac:dyDescent="0.3">
      <c r="A67" s="61" t="s">
        <v>45</v>
      </c>
      <c r="B67" s="23">
        <v>4492</v>
      </c>
      <c r="C67" s="51"/>
      <c r="D67" s="23">
        <v>371</v>
      </c>
      <c r="E67" s="24">
        <f t="shared" si="4"/>
        <v>4863</v>
      </c>
      <c r="F67" s="48" t="s">
        <v>198</v>
      </c>
      <c r="G67" s="3" t="s">
        <v>157</v>
      </c>
      <c r="M67" s="69"/>
      <c r="N67" s="71"/>
      <c r="O67" s="66"/>
    </row>
    <row r="68" spans="1:15" s="3" customFormat="1" ht="18.75" x14ac:dyDescent="0.3">
      <c r="A68" s="64" t="s">
        <v>79</v>
      </c>
      <c r="B68" s="23">
        <v>50000</v>
      </c>
      <c r="C68" s="51"/>
      <c r="D68" s="23">
        <v>-50000</v>
      </c>
      <c r="E68" s="24">
        <f t="shared" si="4"/>
        <v>0</v>
      </c>
      <c r="F68" s="48" t="s">
        <v>78</v>
      </c>
      <c r="G68" s="3" t="s">
        <v>157</v>
      </c>
      <c r="M68" s="69"/>
      <c r="N68" s="71"/>
      <c r="O68" s="66"/>
    </row>
    <row r="69" spans="1:15" s="3" customFormat="1" ht="38.25" thickBot="1" x14ac:dyDescent="0.35">
      <c r="A69" s="63" t="s">
        <v>18</v>
      </c>
      <c r="B69" s="98">
        <v>15420</v>
      </c>
      <c r="C69" s="98">
        <v>1440</v>
      </c>
      <c r="D69" s="24">
        <v>8009</v>
      </c>
      <c r="E69" s="24">
        <f t="shared" si="4"/>
        <v>24869</v>
      </c>
      <c r="F69" s="48" t="s">
        <v>32</v>
      </c>
      <c r="G69" s="3" t="s">
        <v>157</v>
      </c>
      <c r="M69" s="69"/>
      <c r="N69" s="71"/>
      <c r="O69" s="66"/>
    </row>
    <row r="70" spans="1:15" s="1" customFormat="1" ht="30" customHeight="1" x14ac:dyDescent="0.3">
      <c r="A70" s="19" t="s">
        <v>14</v>
      </c>
      <c r="B70" s="53"/>
      <c r="C70" s="56"/>
      <c r="D70" s="56"/>
      <c r="E70" s="53"/>
      <c r="F70" s="50"/>
      <c r="M70" s="69"/>
      <c r="N70" s="71"/>
      <c r="O70" s="66"/>
    </row>
    <row r="71" spans="1:15" s="3" customFormat="1" ht="18.75" x14ac:dyDescent="0.3">
      <c r="A71" s="16" t="s">
        <v>68</v>
      </c>
      <c r="B71" s="29">
        <v>50315</v>
      </c>
      <c r="C71" s="51"/>
      <c r="D71" s="23">
        <v>-50315</v>
      </c>
      <c r="E71" s="24">
        <f t="shared" ref="E71:E73" si="5">+B71+C71+D71</f>
        <v>0</v>
      </c>
      <c r="F71" s="48" t="s">
        <v>33</v>
      </c>
      <c r="G71" s="3" t="s">
        <v>157</v>
      </c>
      <c r="M71" s="69"/>
      <c r="N71" s="71"/>
      <c r="O71" s="66"/>
    </row>
    <row r="72" spans="1:15" s="3" customFormat="1" ht="18.75" x14ac:dyDescent="0.3">
      <c r="A72" s="52" t="s">
        <v>52</v>
      </c>
      <c r="B72" s="27">
        <v>38869</v>
      </c>
      <c r="C72" s="51"/>
      <c r="D72" s="23">
        <v>-20000</v>
      </c>
      <c r="E72" s="24">
        <f t="shared" si="5"/>
        <v>18869</v>
      </c>
      <c r="F72" s="48" t="s">
        <v>28</v>
      </c>
      <c r="G72" s="3" t="s">
        <v>157</v>
      </c>
      <c r="M72" s="69"/>
      <c r="N72" s="71"/>
      <c r="O72" s="66"/>
    </row>
    <row r="73" spans="1:15" s="1" customFormat="1" ht="19.5" thickBot="1" x14ac:dyDescent="0.35">
      <c r="A73" s="59" t="s">
        <v>77</v>
      </c>
      <c r="B73" s="28">
        <v>42635</v>
      </c>
      <c r="C73" s="51"/>
      <c r="D73" s="23">
        <v>-23966</v>
      </c>
      <c r="E73" s="24">
        <f t="shared" si="5"/>
        <v>18669</v>
      </c>
      <c r="F73" s="48" t="s">
        <v>34</v>
      </c>
      <c r="G73" s="3" t="s">
        <v>157</v>
      </c>
      <c r="M73" s="69"/>
      <c r="N73" s="71"/>
      <c r="O73" s="66"/>
    </row>
    <row r="74" spans="1:15" s="1" customFormat="1" ht="29.25" customHeight="1" x14ac:dyDescent="0.3">
      <c r="A74" s="19" t="s">
        <v>76</v>
      </c>
      <c r="B74" s="56"/>
      <c r="C74" s="56"/>
      <c r="D74" s="56"/>
      <c r="E74" s="56"/>
      <c r="F74" s="50"/>
      <c r="M74" s="69"/>
      <c r="N74" s="71"/>
      <c r="O74" s="66"/>
    </row>
    <row r="75" spans="1:15" s="3" customFormat="1" ht="18.75" x14ac:dyDescent="0.3">
      <c r="A75" s="54" t="s">
        <v>83</v>
      </c>
      <c r="B75" s="27">
        <v>9614</v>
      </c>
      <c r="C75" s="51"/>
      <c r="D75" s="23">
        <v>-9614</v>
      </c>
      <c r="E75" s="24">
        <f t="shared" ref="E75:E83" si="6">+B75+C75+D75</f>
        <v>0</v>
      </c>
      <c r="F75" s="49" t="s">
        <v>84</v>
      </c>
      <c r="G75" s="3" t="s">
        <v>157</v>
      </c>
      <c r="N75" s="71"/>
      <c r="O75" s="66"/>
    </row>
    <row r="76" spans="1:15" s="3" customFormat="1" ht="18.75" x14ac:dyDescent="0.3">
      <c r="A76" s="60" t="s">
        <v>59</v>
      </c>
      <c r="B76" s="23">
        <v>12672</v>
      </c>
      <c r="C76" s="51"/>
      <c r="D76" s="23">
        <v>-12672</v>
      </c>
      <c r="E76" s="24">
        <f t="shared" si="6"/>
        <v>0</v>
      </c>
      <c r="F76" s="48" t="s">
        <v>205</v>
      </c>
      <c r="G76" s="3" t="s">
        <v>157</v>
      </c>
      <c r="H76" s="3" t="s">
        <v>26</v>
      </c>
      <c r="I76" s="20"/>
      <c r="J76" s="20"/>
      <c r="K76" s="20"/>
      <c r="N76" s="66"/>
      <c r="O76" s="66"/>
    </row>
    <row r="77" spans="1:15" s="3" customFormat="1" ht="18.75" x14ac:dyDescent="0.3">
      <c r="A77" s="65" t="s">
        <v>85</v>
      </c>
      <c r="B77" s="27">
        <v>56681</v>
      </c>
      <c r="C77" s="51">
        <f>11287+7500+1+140</f>
        <v>18928</v>
      </c>
      <c r="D77" s="23">
        <v>-4</v>
      </c>
      <c r="E77" s="24">
        <f t="shared" si="6"/>
        <v>75605</v>
      </c>
      <c r="F77" s="49" t="s">
        <v>86</v>
      </c>
      <c r="G77" s="3" t="s">
        <v>157</v>
      </c>
      <c r="H77" s="20"/>
      <c r="I77" s="20"/>
      <c r="J77" s="20"/>
      <c r="K77" s="20"/>
      <c r="N77" s="66"/>
      <c r="O77" s="66"/>
    </row>
    <row r="78" spans="1:15" s="3" customFormat="1" ht="18.75" x14ac:dyDescent="0.3">
      <c r="A78" s="142" t="s">
        <v>63</v>
      </c>
      <c r="B78" s="23">
        <v>3820</v>
      </c>
      <c r="C78" s="51">
        <f>-116-1101-183</f>
        <v>-1400</v>
      </c>
      <c r="D78" s="23">
        <v>-136</v>
      </c>
      <c r="E78" s="24">
        <f t="shared" si="6"/>
        <v>2284</v>
      </c>
      <c r="F78" s="48" t="s">
        <v>199</v>
      </c>
      <c r="G78" s="20" t="s">
        <v>206</v>
      </c>
      <c r="N78" s="66"/>
      <c r="O78" s="66"/>
    </row>
    <row r="79" spans="1:15" s="3" customFormat="1" ht="18.75" x14ac:dyDescent="0.3">
      <c r="A79" s="57" t="s">
        <v>64</v>
      </c>
      <c r="B79" s="23">
        <v>8000</v>
      </c>
      <c r="C79" s="51"/>
      <c r="D79" s="23">
        <v>-8000</v>
      </c>
      <c r="E79" s="24">
        <f t="shared" si="6"/>
        <v>0</v>
      </c>
      <c r="F79" s="48" t="s">
        <v>180</v>
      </c>
      <c r="G79" s="20" t="s">
        <v>157</v>
      </c>
      <c r="N79" s="66"/>
      <c r="O79" s="66"/>
    </row>
    <row r="80" spans="1:15" s="2" customFormat="1" ht="18.75" x14ac:dyDescent="0.3">
      <c r="A80" s="101" t="s">
        <v>81</v>
      </c>
      <c r="B80" s="25">
        <v>129528</v>
      </c>
      <c r="C80" s="51"/>
      <c r="D80" s="23">
        <v>-129528</v>
      </c>
      <c r="E80" s="24">
        <f t="shared" si="6"/>
        <v>0</v>
      </c>
      <c r="F80" s="114" t="s">
        <v>44</v>
      </c>
      <c r="G80" s="2" t="s">
        <v>157</v>
      </c>
      <c r="N80" s="77"/>
      <c r="O80" s="66"/>
    </row>
    <row r="81" spans="1:15" s="2" customFormat="1" ht="18.75" x14ac:dyDescent="0.3">
      <c r="A81" s="101" t="s">
        <v>222</v>
      </c>
      <c r="B81" s="25"/>
      <c r="C81" s="51"/>
      <c r="D81" s="23">
        <v>652</v>
      </c>
      <c r="E81" s="24">
        <f t="shared" si="6"/>
        <v>652</v>
      </c>
      <c r="F81" s="114" t="s">
        <v>223</v>
      </c>
      <c r="G81" s="2" t="s">
        <v>155</v>
      </c>
      <c r="N81" s="77"/>
      <c r="O81" s="66"/>
    </row>
    <row r="82" spans="1:15" s="114" customFormat="1" ht="37.5" x14ac:dyDescent="0.3">
      <c r="A82" s="138" t="s">
        <v>217</v>
      </c>
      <c r="B82" s="137"/>
      <c r="C82" s="143">
        <f>1695+437</f>
        <v>2132</v>
      </c>
      <c r="D82" s="139"/>
      <c r="E82" s="140">
        <f t="shared" si="6"/>
        <v>2132</v>
      </c>
      <c r="F82" s="2" t="s">
        <v>192</v>
      </c>
      <c r="G82" s="2" t="s">
        <v>155</v>
      </c>
      <c r="H82" s="2"/>
      <c r="I82" s="2"/>
      <c r="J82" s="2"/>
      <c r="K82" s="2"/>
      <c r="N82" s="135"/>
      <c r="O82" s="136"/>
    </row>
    <row r="83" spans="1:15" s="3" customFormat="1" ht="19.5" thickBot="1" x14ac:dyDescent="0.35">
      <c r="A83" s="54" t="s">
        <v>82</v>
      </c>
      <c r="B83" s="27">
        <v>14021</v>
      </c>
      <c r="C83" s="51">
        <v>1910</v>
      </c>
      <c r="D83" s="23">
        <v>-13866</v>
      </c>
      <c r="E83" s="24">
        <f t="shared" si="6"/>
        <v>2065</v>
      </c>
      <c r="F83" s="48" t="s">
        <v>204</v>
      </c>
      <c r="G83" s="3" t="s">
        <v>206</v>
      </c>
      <c r="N83" s="66"/>
      <c r="O83" s="66"/>
    </row>
    <row r="84" spans="1:15" s="1" customFormat="1" ht="29.25" customHeight="1" x14ac:dyDescent="0.25">
      <c r="A84" s="19" t="s">
        <v>80</v>
      </c>
      <c r="B84" s="56"/>
      <c r="C84" s="56"/>
      <c r="D84" s="56"/>
      <c r="E84" s="56"/>
      <c r="F84" s="50"/>
      <c r="N84" s="44"/>
      <c r="O84" s="66"/>
    </row>
    <row r="85" spans="1:15" s="20" customFormat="1" ht="19.5" thickBot="1" x14ac:dyDescent="0.35">
      <c r="A85" s="57" t="s">
        <v>17</v>
      </c>
      <c r="B85" s="29">
        <v>1000</v>
      </c>
      <c r="C85" s="51"/>
      <c r="D85" s="23">
        <v>-1000</v>
      </c>
      <c r="E85" s="24">
        <f>+B85+C85+D85</f>
        <v>0</v>
      </c>
      <c r="F85" s="48" t="s">
        <v>35</v>
      </c>
      <c r="G85" s="20" t="s">
        <v>153</v>
      </c>
      <c r="H85" s="3"/>
      <c r="I85" s="3"/>
      <c r="J85" s="3"/>
      <c r="K85" s="3"/>
      <c r="N85" s="78"/>
      <c r="O85" s="66"/>
    </row>
    <row r="86" spans="1:15" s="1" customFormat="1" ht="31.5" customHeight="1" x14ac:dyDescent="0.25">
      <c r="A86" s="19" t="s">
        <v>123</v>
      </c>
      <c r="B86" s="56"/>
      <c r="C86" s="56"/>
      <c r="D86" s="56"/>
      <c r="E86" s="56"/>
      <c r="F86" s="50"/>
      <c r="N86" s="44"/>
      <c r="O86" s="66"/>
    </row>
    <row r="87" spans="1:15" s="20" customFormat="1" ht="18.75" x14ac:dyDescent="0.3">
      <c r="A87" s="82" t="s">
        <v>127</v>
      </c>
      <c r="B87" s="29">
        <v>9643</v>
      </c>
      <c r="C87" s="51"/>
      <c r="D87" s="23">
        <v>-1061</v>
      </c>
      <c r="E87" s="24">
        <f t="shared" ref="E87:E90" si="7">+B87+C87+D87</f>
        <v>8582</v>
      </c>
      <c r="F87" s="48" t="s">
        <v>128</v>
      </c>
      <c r="G87" s="20" t="s">
        <v>153</v>
      </c>
      <c r="H87" s="3"/>
      <c r="I87" s="3"/>
      <c r="J87" s="3"/>
      <c r="K87" s="3"/>
      <c r="N87" s="78"/>
      <c r="O87" s="66"/>
    </row>
    <row r="88" spans="1:15" s="20" customFormat="1" ht="18.75" x14ac:dyDescent="0.3">
      <c r="A88" s="81" t="s">
        <v>126</v>
      </c>
      <c r="B88" s="29">
        <v>8750</v>
      </c>
      <c r="C88" s="51"/>
      <c r="D88" s="23">
        <f>-8040+13335</f>
        <v>5295</v>
      </c>
      <c r="E88" s="24">
        <f t="shared" si="7"/>
        <v>14045</v>
      </c>
      <c r="F88" s="48" t="s">
        <v>125</v>
      </c>
      <c r="G88" s="20" t="s">
        <v>153</v>
      </c>
      <c r="H88" s="3"/>
      <c r="I88" s="3"/>
      <c r="J88" s="3"/>
      <c r="K88" s="3"/>
      <c r="N88" s="78"/>
      <c r="O88" s="66"/>
    </row>
    <row r="89" spans="1:15" s="20" customFormat="1" ht="18.75" x14ac:dyDescent="0.3">
      <c r="A89" s="82" t="s">
        <v>124</v>
      </c>
      <c r="B89" s="29">
        <v>864</v>
      </c>
      <c r="C89" s="51"/>
      <c r="D89" s="23"/>
      <c r="E89" s="24">
        <f t="shared" si="7"/>
        <v>864</v>
      </c>
      <c r="F89" s="48" t="s">
        <v>200</v>
      </c>
      <c r="G89" s="20" t="s">
        <v>153</v>
      </c>
      <c r="H89" s="3"/>
      <c r="I89" s="3"/>
      <c r="J89" s="3"/>
      <c r="K89" s="3"/>
      <c r="N89" s="78"/>
      <c r="O89" s="66"/>
    </row>
    <row r="90" spans="1:15" s="20" customFormat="1" ht="19.5" thickBot="1" x14ac:dyDescent="0.35">
      <c r="A90" s="82" t="s">
        <v>188</v>
      </c>
      <c r="B90" s="29"/>
      <c r="C90" s="29">
        <v>41925</v>
      </c>
      <c r="D90" s="29"/>
      <c r="E90" s="24">
        <f t="shared" si="7"/>
        <v>41925</v>
      </c>
      <c r="F90" s="48" t="s">
        <v>189</v>
      </c>
      <c r="G90" s="20" t="s">
        <v>157</v>
      </c>
      <c r="N90" s="78"/>
      <c r="O90" s="78"/>
    </row>
    <row r="91" spans="1:15" s="1" customFormat="1" ht="31.5" customHeight="1" x14ac:dyDescent="0.25">
      <c r="A91" s="19" t="s">
        <v>27</v>
      </c>
      <c r="B91" s="56"/>
      <c r="C91" s="56"/>
      <c r="D91" s="56"/>
      <c r="E91" s="56"/>
      <c r="F91" s="50"/>
      <c r="N91" s="44"/>
      <c r="O91" s="66"/>
    </row>
    <row r="92" spans="1:15" s="3" customFormat="1" ht="18.75" x14ac:dyDescent="0.3">
      <c r="A92" s="33" t="s">
        <v>87</v>
      </c>
      <c r="B92" s="23">
        <v>13000</v>
      </c>
      <c r="C92" s="51"/>
      <c r="D92" s="23">
        <v>-13000</v>
      </c>
      <c r="E92" s="24">
        <f t="shared" ref="E92:E93" si="8">+B92+C92+D92</f>
        <v>0</v>
      </c>
      <c r="F92" s="49" t="s">
        <v>183</v>
      </c>
      <c r="G92" s="3" t="s">
        <v>154</v>
      </c>
      <c r="N92" s="66"/>
      <c r="O92" s="66"/>
    </row>
    <row r="93" spans="1:15" s="3" customFormat="1" ht="19.5" thickBot="1" x14ac:dyDescent="0.35">
      <c r="A93" s="102" t="s">
        <v>25</v>
      </c>
      <c r="B93" s="30">
        <v>800000</v>
      </c>
      <c r="C93" s="92"/>
      <c r="D93" s="27">
        <v>-800000</v>
      </c>
      <c r="E93" s="24">
        <f t="shared" si="8"/>
        <v>0</v>
      </c>
      <c r="F93" s="49" t="s">
        <v>201</v>
      </c>
      <c r="G93" s="3" t="s">
        <v>157</v>
      </c>
      <c r="N93" s="66"/>
      <c r="O93" s="66"/>
    </row>
    <row r="94" spans="1:15" s="5" customFormat="1" ht="47.25" customHeight="1" thickBot="1" x14ac:dyDescent="0.3">
      <c r="A94" s="40" t="s">
        <v>4</v>
      </c>
      <c r="B94" s="41">
        <f>SUM(B95:B115)</f>
        <v>116343</v>
      </c>
      <c r="C94" s="41">
        <f>SUM(C95:C115)</f>
        <v>24488</v>
      </c>
      <c r="D94" s="41">
        <f>SUM(D95:D115)</f>
        <v>-59811</v>
      </c>
      <c r="E94" s="41">
        <f>SUM(E95:E115)</f>
        <v>81020</v>
      </c>
      <c r="F94" s="115"/>
      <c r="N94" s="79"/>
      <c r="O94" s="66"/>
    </row>
    <row r="95" spans="1:15" s="1" customFormat="1" ht="30" customHeight="1" x14ac:dyDescent="0.25">
      <c r="A95" s="19" t="s">
        <v>22</v>
      </c>
      <c r="B95" s="56"/>
      <c r="C95" s="90"/>
      <c r="D95" s="90"/>
      <c r="E95" s="56"/>
      <c r="F95" s="50"/>
      <c r="N95" s="84"/>
      <c r="O95" s="66"/>
    </row>
    <row r="96" spans="1:15" s="3" customFormat="1" ht="18.75" x14ac:dyDescent="0.3">
      <c r="A96" s="55" t="s">
        <v>130</v>
      </c>
      <c r="B96" s="29">
        <v>38100</v>
      </c>
      <c r="C96" s="51"/>
      <c r="D96" s="23">
        <f>-9400-28700</f>
        <v>-38100</v>
      </c>
      <c r="E96" s="24">
        <f t="shared" ref="E96:E103" si="9">+B96+C96+D96</f>
        <v>0</v>
      </c>
      <c r="F96" s="48" t="s">
        <v>131</v>
      </c>
      <c r="G96" s="3" t="s">
        <v>157</v>
      </c>
      <c r="N96" s="85"/>
      <c r="O96" s="66"/>
    </row>
    <row r="97" spans="1:15" s="3" customFormat="1" ht="18.75" x14ac:dyDescent="0.3">
      <c r="A97" s="16" t="s">
        <v>16</v>
      </c>
      <c r="B97" s="29">
        <v>5715</v>
      </c>
      <c r="C97" s="51">
        <f>20+540</f>
        <v>560</v>
      </c>
      <c r="D97" s="23">
        <f>-3000-300-72</f>
        <v>-3372</v>
      </c>
      <c r="E97" s="24">
        <f t="shared" si="9"/>
        <v>2903</v>
      </c>
      <c r="F97" s="45" t="s">
        <v>36</v>
      </c>
      <c r="G97" s="3" t="s">
        <v>153</v>
      </c>
      <c r="N97" s="85"/>
      <c r="O97" s="66"/>
    </row>
    <row r="98" spans="1:15" s="3" customFormat="1" ht="18.75" x14ac:dyDescent="0.3">
      <c r="A98" s="55" t="s">
        <v>129</v>
      </c>
      <c r="B98" s="29">
        <v>1905</v>
      </c>
      <c r="C98" s="51"/>
      <c r="D98" s="23">
        <f>-1500-20-6</f>
        <v>-1526</v>
      </c>
      <c r="E98" s="24">
        <f t="shared" si="9"/>
        <v>379</v>
      </c>
      <c r="F98" s="45" t="s">
        <v>37</v>
      </c>
      <c r="G98" s="3" t="s">
        <v>153</v>
      </c>
      <c r="N98" s="85"/>
      <c r="O98" s="66"/>
    </row>
    <row r="99" spans="1:15" s="3" customFormat="1" ht="18.75" x14ac:dyDescent="0.3">
      <c r="A99" s="16" t="s">
        <v>20</v>
      </c>
      <c r="B99" s="29">
        <v>2921</v>
      </c>
      <c r="C99" s="51"/>
      <c r="D99" s="23">
        <v>-2921</v>
      </c>
      <c r="E99" s="24">
        <f t="shared" si="9"/>
        <v>0</v>
      </c>
      <c r="F99" s="45" t="s">
        <v>38</v>
      </c>
      <c r="G99" s="3" t="s">
        <v>157</v>
      </c>
      <c r="N99" s="85"/>
      <c r="O99" s="66"/>
    </row>
    <row r="100" spans="1:15" s="3" customFormat="1" ht="18.75" x14ac:dyDescent="0.3">
      <c r="A100" s="16" t="s">
        <v>19</v>
      </c>
      <c r="B100" s="29">
        <v>6350</v>
      </c>
      <c r="C100" s="51">
        <f>51+448</f>
        <v>499</v>
      </c>
      <c r="D100" s="23">
        <v>4478</v>
      </c>
      <c r="E100" s="24">
        <f t="shared" si="9"/>
        <v>11327</v>
      </c>
      <c r="F100" s="45" t="s">
        <v>39</v>
      </c>
      <c r="G100" s="3" t="s">
        <v>153</v>
      </c>
      <c r="N100" s="85"/>
      <c r="O100" s="66"/>
    </row>
    <row r="101" spans="1:15" s="3" customFormat="1" ht="20.25" customHeight="1" x14ac:dyDescent="0.3">
      <c r="A101" s="16" t="s">
        <v>53</v>
      </c>
      <c r="B101" s="29">
        <v>2540</v>
      </c>
      <c r="C101" s="51">
        <v>965</v>
      </c>
      <c r="D101" s="23">
        <v>-430</v>
      </c>
      <c r="E101" s="24">
        <f t="shared" si="9"/>
        <v>3075</v>
      </c>
      <c r="F101" s="45" t="s">
        <v>54</v>
      </c>
      <c r="G101" s="3" t="s">
        <v>153</v>
      </c>
      <c r="N101" s="85"/>
      <c r="O101" s="66"/>
    </row>
    <row r="102" spans="1:15" s="3" customFormat="1" ht="18.75" x14ac:dyDescent="0.3">
      <c r="A102" s="36" t="s">
        <v>161</v>
      </c>
      <c r="B102" s="30"/>
      <c r="C102" s="51">
        <v>2540</v>
      </c>
      <c r="D102" s="23">
        <v>-1659</v>
      </c>
      <c r="E102" s="24">
        <f t="shared" si="9"/>
        <v>881</v>
      </c>
      <c r="F102" s="45" t="s">
        <v>162</v>
      </c>
      <c r="G102" s="3" t="s">
        <v>153</v>
      </c>
      <c r="N102" s="85"/>
      <c r="O102" s="66"/>
    </row>
    <row r="103" spans="1:15" s="3" customFormat="1" ht="19.5" thickBot="1" x14ac:dyDescent="0.35">
      <c r="A103" s="18" t="s">
        <v>5</v>
      </c>
      <c r="B103" s="28">
        <v>4445</v>
      </c>
      <c r="C103" s="51"/>
      <c r="D103" s="23">
        <f>-1500-2771</f>
        <v>-4271</v>
      </c>
      <c r="E103" s="24">
        <f t="shared" si="9"/>
        <v>174</v>
      </c>
      <c r="F103" s="45" t="s">
        <v>40</v>
      </c>
      <c r="G103" s="3" t="s">
        <v>155</v>
      </c>
      <c r="N103" s="85"/>
      <c r="O103" s="66"/>
    </row>
    <row r="104" spans="1:15" s="3" customFormat="1" ht="30" customHeight="1" x14ac:dyDescent="0.25">
      <c r="A104" s="19" t="s">
        <v>160</v>
      </c>
      <c r="B104" s="56"/>
      <c r="C104" s="56"/>
      <c r="D104" s="56"/>
      <c r="E104" s="56"/>
      <c r="F104" s="45"/>
      <c r="N104" s="85"/>
      <c r="O104" s="66"/>
    </row>
    <row r="105" spans="1:15" s="3" customFormat="1" ht="38.25" thickBot="1" x14ac:dyDescent="0.35">
      <c r="A105" s="36" t="s">
        <v>179</v>
      </c>
      <c r="B105" s="30"/>
      <c r="C105" s="98">
        <f>9550+219+500-23</f>
        <v>10246</v>
      </c>
      <c r="D105" s="24"/>
      <c r="E105" s="24">
        <f>+B105+C105+D105</f>
        <v>10246</v>
      </c>
      <c r="F105" s="45" t="s">
        <v>159</v>
      </c>
      <c r="G105" s="3" t="s">
        <v>153</v>
      </c>
      <c r="N105" s="85"/>
      <c r="O105" s="66"/>
    </row>
    <row r="106" spans="1:15" s="1" customFormat="1" ht="30" customHeight="1" x14ac:dyDescent="0.25">
      <c r="A106" s="19" t="s">
        <v>6</v>
      </c>
      <c r="B106" s="56"/>
      <c r="C106" s="90"/>
      <c r="D106" s="90"/>
      <c r="E106" s="56"/>
      <c r="F106" s="50"/>
      <c r="N106" s="84"/>
      <c r="O106" s="66"/>
    </row>
    <row r="107" spans="1:15" s="3" customFormat="1" ht="18.75" x14ac:dyDescent="0.3">
      <c r="A107" s="16" t="s">
        <v>21</v>
      </c>
      <c r="B107" s="29">
        <v>3500</v>
      </c>
      <c r="C107" s="51"/>
      <c r="D107" s="23">
        <v>-2919</v>
      </c>
      <c r="E107" s="24">
        <f t="shared" ref="E107:E115" si="10">+B107+C107+D107</f>
        <v>581</v>
      </c>
      <c r="F107" s="45" t="s">
        <v>42</v>
      </c>
      <c r="G107" s="3" t="s">
        <v>155</v>
      </c>
      <c r="N107" s="85"/>
      <c r="O107" s="66"/>
    </row>
    <row r="108" spans="1:15" s="3" customFormat="1" ht="37.5" x14ac:dyDescent="0.3">
      <c r="A108" s="55" t="s">
        <v>56</v>
      </c>
      <c r="B108" s="67">
        <v>6350</v>
      </c>
      <c r="C108" s="98">
        <f>2540+959+3810</f>
        <v>7309</v>
      </c>
      <c r="D108" s="24">
        <f>1270+2159+101</f>
        <v>3530</v>
      </c>
      <c r="E108" s="24">
        <f t="shared" si="10"/>
        <v>17189</v>
      </c>
      <c r="F108" s="45" t="s">
        <v>43</v>
      </c>
      <c r="G108" s="3" t="s">
        <v>155</v>
      </c>
      <c r="N108" s="85"/>
      <c r="O108" s="66"/>
    </row>
    <row r="109" spans="1:15" s="3" customFormat="1" ht="18.75" x14ac:dyDescent="0.3">
      <c r="A109" s="55" t="s">
        <v>134</v>
      </c>
      <c r="B109" s="29">
        <v>7620</v>
      </c>
      <c r="C109" s="51"/>
      <c r="D109" s="23">
        <v>-5322</v>
      </c>
      <c r="E109" s="24">
        <f t="shared" si="10"/>
        <v>2298</v>
      </c>
      <c r="F109" s="49" t="s">
        <v>185</v>
      </c>
      <c r="G109" s="3" t="s">
        <v>155</v>
      </c>
      <c r="N109" s="66"/>
    </row>
    <row r="110" spans="1:15" s="3" customFormat="1" ht="56.25" x14ac:dyDescent="0.3">
      <c r="A110" s="16" t="s">
        <v>57</v>
      </c>
      <c r="B110" s="67">
        <v>9000</v>
      </c>
      <c r="C110" s="98">
        <v>-2540</v>
      </c>
      <c r="D110" s="24">
        <v>-470</v>
      </c>
      <c r="E110" s="24">
        <f t="shared" si="10"/>
        <v>5990</v>
      </c>
      <c r="F110" s="45" t="s">
        <v>58</v>
      </c>
      <c r="G110" s="3" t="s">
        <v>153</v>
      </c>
      <c r="N110" s="66"/>
    </row>
    <row r="111" spans="1:15" s="3" customFormat="1" ht="18.75" x14ac:dyDescent="0.3">
      <c r="A111" s="16" t="s">
        <v>135</v>
      </c>
      <c r="B111" s="29">
        <v>7500</v>
      </c>
      <c r="C111" s="51">
        <v>-3810</v>
      </c>
      <c r="D111" s="23">
        <v>-3690</v>
      </c>
      <c r="E111" s="24">
        <f t="shared" si="10"/>
        <v>0</v>
      </c>
      <c r="F111" s="48" t="s">
        <v>136</v>
      </c>
      <c r="G111" s="3" t="s">
        <v>155</v>
      </c>
      <c r="N111" s="66"/>
    </row>
    <row r="112" spans="1:15" s="3" customFormat="1" ht="18.75" x14ac:dyDescent="0.3">
      <c r="A112" s="16" t="s">
        <v>187</v>
      </c>
      <c r="B112" s="29"/>
      <c r="C112" s="51">
        <v>8360</v>
      </c>
      <c r="D112" s="23"/>
      <c r="E112" s="24">
        <f t="shared" si="10"/>
        <v>8360</v>
      </c>
      <c r="F112" s="48" t="s">
        <v>186</v>
      </c>
      <c r="G112" s="3" t="s">
        <v>155</v>
      </c>
      <c r="N112" s="66"/>
    </row>
    <row r="113" spans="1:15" s="3" customFormat="1" ht="18.75" x14ac:dyDescent="0.3">
      <c r="A113" s="16" t="s">
        <v>137</v>
      </c>
      <c r="B113" s="29">
        <v>4445</v>
      </c>
      <c r="C113" s="51"/>
      <c r="D113" s="23">
        <v>1496</v>
      </c>
      <c r="E113" s="24">
        <f t="shared" si="10"/>
        <v>5941</v>
      </c>
      <c r="F113" s="48" t="s">
        <v>138</v>
      </c>
      <c r="G113" s="3" t="s">
        <v>155</v>
      </c>
      <c r="N113" s="66"/>
    </row>
    <row r="114" spans="1:15" s="3" customFormat="1" ht="18.75" x14ac:dyDescent="0.3">
      <c r="A114" s="43" t="s">
        <v>55</v>
      </c>
      <c r="B114" s="23">
        <v>7452</v>
      </c>
      <c r="C114" s="51">
        <f>359-2159</f>
        <v>-1800</v>
      </c>
      <c r="D114" s="23">
        <f>-4500-100+7</f>
        <v>-4593</v>
      </c>
      <c r="E114" s="24">
        <f t="shared" si="10"/>
        <v>1059</v>
      </c>
      <c r="F114" s="45" t="s">
        <v>41</v>
      </c>
      <c r="G114" s="3" t="s">
        <v>154</v>
      </c>
      <c r="N114" s="66"/>
    </row>
    <row r="115" spans="1:15" s="3" customFormat="1" ht="19.5" thickBot="1" x14ac:dyDescent="0.35">
      <c r="A115" s="83" t="s">
        <v>132</v>
      </c>
      <c r="B115" s="30">
        <v>8500</v>
      </c>
      <c r="C115" s="51">
        <v>2159</v>
      </c>
      <c r="D115" s="23">
        <v>-42</v>
      </c>
      <c r="E115" s="24">
        <f t="shared" si="10"/>
        <v>10617</v>
      </c>
      <c r="F115" s="48" t="s">
        <v>133</v>
      </c>
      <c r="G115" s="3" t="s">
        <v>154</v>
      </c>
      <c r="N115" s="66"/>
    </row>
    <row r="116" spans="1:15" s="3" customFormat="1" ht="45.75" customHeight="1" thickBot="1" x14ac:dyDescent="0.3">
      <c r="A116" s="95" t="s">
        <v>158</v>
      </c>
      <c r="B116" s="96">
        <f>+B117+B121+B126+B130+B133+B136</f>
        <v>400000</v>
      </c>
      <c r="C116" s="96">
        <f>+C117+C121+C126+C130+C133+C136</f>
        <v>162519</v>
      </c>
      <c r="D116" s="96">
        <f>+D117+D121+D126+D130+D133+D136</f>
        <v>-218691</v>
      </c>
      <c r="E116" s="97">
        <f>+E117+E121+E126+E130+E133+E136</f>
        <v>343828</v>
      </c>
      <c r="F116" s="48"/>
      <c r="N116" s="66"/>
    </row>
    <row r="117" spans="1:15" s="5" customFormat="1" ht="41.25" customHeight="1" thickBot="1" x14ac:dyDescent="0.3">
      <c r="A117" s="40" t="s">
        <v>139</v>
      </c>
      <c r="B117" s="41">
        <f>SUM(B118:B120)</f>
        <v>400000</v>
      </c>
      <c r="C117" s="41">
        <f t="shared" ref="C117:E117" si="11">SUM(C118:C120)</f>
        <v>99389</v>
      </c>
      <c r="D117" s="41">
        <f t="shared" si="11"/>
        <v>-236356</v>
      </c>
      <c r="E117" s="41">
        <f t="shared" si="11"/>
        <v>263033</v>
      </c>
      <c r="F117" s="115"/>
      <c r="N117" s="79"/>
      <c r="O117" s="66"/>
    </row>
    <row r="118" spans="1:15" s="5" customFormat="1" ht="19.5" customHeight="1" x14ac:dyDescent="0.3">
      <c r="A118" s="99" t="s">
        <v>144</v>
      </c>
      <c r="B118" s="100"/>
      <c r="C118" s="92">
        <f>305+7620+4953</f>
        <v>12878</v>
      </c>
      <c r="D118" s="27">
        <f>5376+7000+52</f>
        <v>12428</v>
      </c>
      <c r="E118" s="24">
        <f t="shared" ref="E118:E120" si="12">+B118+C118+D118</f>
        <v>25306</v>
      </c>
      <c r="F118" s="48" t="s">
        <v>154</v>
      </c>
      <c r="N118" s="79"/>
      <c r="O118" s="66"/>
    </row>
    <row r="119" spans="1:15" s="5" customFormat="1" ht="19.5" customHeight="1" x14ac:dyDescent="0.3">
      <c r="A119" s="43" t="s">
        <v>145</v>
      </c>
      <c r="B119" s="51"/>
      <c r="C119" s="92">
        <f>5+211+485+11+93</f>
        <v>805</v>
      </c>
      <c r="D119" s="27">
        <f>8464+46+497</f>
        <v>9007</v>
      </c>
      <c r="E119" s="24">
        <f t="shared" si="12"/>
        <v>9812</v>
      </c>
      <c r="F119" s="48" t="s">
        <v>155</v>
      </c>
      <c r="N119" s="79"/>
      <c r="O119" s="66"/>
    </row>
    <row r="120" spans="1:15" s="3" customFormat="1" ht="19.5" thickBot="1" x14ac:dyDescent="0.35">
      <c r="A120" s="83" t="s">
        <v>140</v>
      </c>
      <c r="B120" s="30">
        <v>400000</v>
      </c>
      <c r="C120" s="92">
        <f>84491+16+816+383</f>
        <v>85706</v>
      </c>
      <c r="D120" s="27">
        <f>-104069+7053+690+850+1096-9741+956+1498+1055+1320+425+1471-160000-400+5</f>
        <v>-257791</v>
      </c>
      <c r="E120" s="24">
        <f t="shared" si="12"/>
        <v>227915</v>
      </c>
      <c r="F120" s="48" t="s">
        <v>153</v>
      </c>
      <c r="N120" s="66"/>
    </row>
    <row r="121" spans="1:15" s="3" customFormat="1" ht="42" customHeight="1" thickBot="1" x14ac:dyDescent="0.3">
      <c r="A121" s="40" t="s">
        <v>143</v>
      </c>
      <c r="B121" s="41">
        <f>SUM(B122:B125)</f>
        <v>0</v>
      </c>
      <c r="C121" s="41">
        <f t="shared" ref="C121:E121" si="13">SUM(C122:C125)</f>
        <v>30844</v>
      </c>
      <c r="D121" s="41">
        <f t="shared" si="13"/>
        <v>171</v>
      </c>
      <c r="E121" s="41">
        <f t="shared" si="13"/>
        <v>31015</v>
      </c>
      <c r="F121" s="48"/>
      <c r="N121" s="66"/>
    </row>
    <row r="122" spans="1:15" s="3" customFormat="1" ht="18.75" x14ac:dyDescent="0.3">
      <c r="A122" s="93" t="s">
        <v>140</v>
      </c>
      <c r="B122" s="94"/>
      <c r="C122" s="94">
        <f>190+25+716+776</f>
        <v>1707</v>
      </c>
      <c r="D122" s="30">
        <f>-1000+78-20</f>
        <v>-942</v>
      </c>
      <c r="E122" s="24">
        <f t="shared" ref="E122:E125" si="14">+B122+C122+D122</f>
        <v>765</v>
      </c>
      <c r="F122" s="48" t="s">
        <v>153</v>
      </c>
      <c r="N122" s="66"/>
    </row>
    <row r="123" spans="1:15" s="3" customFormat="1" ht="18.75" hidden="1" x14ac:dyDescent="0.3">
      <c r="A123" s="15" t="s">
        <v>144</v>
      </c>
      <c r="B123" s="23"/>
      <c r="C123" s="23"/>
      <c r="D123" s="27"/>
      <c r="E123" s="24">
        <f t="shared" si="14"/>
        <v>0</v>
      </c>
      <c r="F123" s="48" t="s">
        <v>154</v>
      </c>
      <c r="N123" s="66"/>
    </row>
    <row r="124" spans="1:15" s="3" customFormat="1" ht="18.75" x14ac:dyDescent="0.3">
      <c r="A124" s="15" t="s">
        <v>145</v>
      </c>
      <c r="B124" s="23"/>
      <c r="C124" s="23">
        <f>5252+1495+8277</f>
        <v>15024</v>
      </c>
      <c r="D124" s="51">
        <f>6+417+690</f>
        <v>1113</v>
      </c>
      <c r="E124" s="24">
        <f t="shared" si="14"/>
        <v>16137</v>
      </c>
      <c r="F124" s="48" t="s">
        <v>155</v>
      </c>
      <c r="N124" s="66"/>
    </row>
    <row r="125" spans="1:15" s="3" customFormat="1" ht="19.5" thickBot="1" x14ac:dyDescent="0.35">
      <c r="A125" s="36" t="s">
        <v>146</v>
      </c>
      <c r="B125" s="30"/>
      <c r="C125" s="30">
        <f>13000+1113</f>
        <v>14113</v>
      </c>
      <c r="D125" s="30"/>
      <c r="E125" s="24">
        <f t="shared" si="14"/>
        <v>14113</v>
      </c>
      <c r="F125" s="48" t="s">
        <v>156</v>
      </c>
      <c r="N125" s="66"/>
    </row>
    <row r="126" spans="1:15" s="3" customFormat="1" ht="45" customHeight="1" thickBot="1" x14ac:dyDescent="0.3">
      <c r="A126" s="40" t="s">
        <v>147</v>
      </c>
      <c r="B126" s="41">
        <f>SUM(B127:B129)</f>
        <v>0</v>
      </c>
      <c r="C126" s="41">
        <f t="shared" ref="C126:E126" si="15">SUM(C127:C129)</f>
        <v>27464</v>
      </c>
      <c r="D126" s="41">
        <f t="shared" si="15"/>
        <v>-149</v>
      </c>
      <c r="E126" s="41">
        <f t="shared" si="15"/>
        <v>27315</v>
      </c>
      <c r="F126" s="48"/>
      <c r="N126" s="66"/>
    </row>
    <row r="127" spans="1:15" s="3" customFormat="1" ht="18.75" hidden="1" x14ac:dyDescent="0.3">
      <c r="A127" s="93" t="s">
        <v>148</v>
      </c>
      <c r="B127" s="94"/>
      <c r="C127" s="94"/>
      <c r="D127" s="30"/>
      <c r="E127" s="24">
        <f t="shared" ref="E127:E129" si="16">+B127+C127+D127</f>
        <v>0</v>
      </c>
      <c r="F127" s="48" t="s">
        <v>157</v>
      </c>
      <c r="N127" s="66"/>
    </row>
    <row r="128" spans="1:15" s="3" customFormat="1" ht="18.75" x14ac:dyDescent="0.3">
      <c r="A128" s="15" t="s">
        <v>149</v>
      </c>
      <c r="B128" s="23"/>
      <c r="C128" s="27">
        <v>1870</v>
      </c>
      <c r="D128" s="27"/>
      <c r="E128" s="24">
        <f t="shared" si="16"/>
        <v>1870</v>
      </c>
      <c r="F128" s="48" t="s">
        <v>155</v>
      </c>
      <c r="N128" s="66"/>
    </row>
    <row r="129" spans="1:14" s="3" customFormat="1" ht="19.5" thickBot="1" x14ac:dyDescent="0.35">
      <c r="A129" s="15" t="s">
        <v>140</v>
      </c>
      <c r="B129" s="23"/>
      <c r="C129" s="27">
        <f>22450+44+3100</f>
        <v>25594</v>
      </c>
      <c r="D129" s="27">
        <f>-100-50+1</f>
        <v>-149</v>
      </c>
      <c r="E129" s="24">
        <f t="shared" si="16"/>
        <v>25445</v>
      </c>
      <c r="F129" s="48" t="s">
        <v>153</v>
      </c>
      <c r="N129" s="66"/>
    </row>
    <row r="130" spans="1:14" s="3" customFormat="1" ht="42.75" customHeight="1" thickBot="1" x14ac:dyDescent="0.3">
      <c r="A130" s="40" t="s">
        <v>150</v>
      </c>
      <c r="B130" s="41">
        <f>SUM(B131:B132)</f>
        <v>0</v>
      </c>
      <c r="C130" s="41">
        <f t="shared" ref="C130:E130" si="17">SUM(C131:C132)</f>
        <v>1050</v>
      </c>
      <c r="D130" s="41">
        <f t="shared" si="17"/>
        <v>3373</v>
      </c>
      <c r="E130" s="41">
        <f t="shared" si="17"/>
        <v>4423</v>
      </c>
      <c r="F130" s="48"/>
      <c r="N130" s="66"/>
    </row>
    <row r="131" spans="1:14" s="3" customFormat="1" ht="19.5" thickBot="1" x14ac:dyDescent="0.35">
      <c r="A131" s="15" t="s">
        <v>140</v>
      </c>
      <c r="B131" s="23"/>
      <c r="C131" s="23">
        <f>110+190+750</f>
        <v>1050</v>
      </c>
      <c r="D131" s="27">
        <f>3556-200+17</f>
        <v>3373</v>
      </c>
      <c r="E131" s="24">
        <f t="shared" ref="E131:E132" si="18">+B131+C131+D131</f>
        <v>4423</v>
      </c>
      <c r="F131" s="48" t="s">
        <v>153</v>
      </c>
      <c r="N131" s="66"/>
    </row>
    <row r="132" spans="1:14" s="3" customFormat="1" ht="19.5" hidden="1" thickBot="1" x14ac:dyDescent="0.35">
      <c r="A132" s="141" t="s">
        <v>149</v>
      </c>
      <c r="B132" s="27"/>
      <c r="C132" s="27"/>
      <c r="D132" s="27"/>
      <c r="E132" s="25">
        <f t="shared" si="18"/>
        <v>0</v>
      </c>
      <c r="F132" s="48" t="s">
        <v>155</v>
      </c>
      <c r="N132" s="66"/>
    </row>
    <row r="133" spans="1:14" s="3" customFormat="1" ht="41.25" customHeight="1" thickBot="1" x14ac:dyDescent="0.3">
      <c r="A133" s="40" t="s">
        <v>151</v>
      </c>
      <c r="B133" s="41">
        <f>SUM(B134:B135)</f>
        <v>0</v>
      </c>
      <c r="C133" s="41">
        <f t="shared" ref="C133:E133" si="19">SUM(C134:C135)</f>
        <v>1023</v>
      </c>
      <c r="D133" s="41">
        <f t="shared" si="19"/>
        <v>387</v>
      </c>
      <c r="E133" s="41">
        <f t="shared" si="19"/>
        <v>1410</v>
      </c>
      <c r="F133" s="48"/>
      <c r="N133" s="66"/>
    </row>
    <row r="134" spans="1:14" s="3" customFormat="1" ht="19.5" thickBot="1" x14ac:dyDescent="0.35">
      <c r="A134" s="15" t="s">
        <v>140</v>
      </c>
      <c r="B134" s="23"/>
      <c r="C134" s="23">
        <f>235+38+750</f>
        <v>1023</v>
      </c>
      <c r="D134" s="27">
        <f>127+64+229-33</f>
        <v>387</v>
      </c>
      <c r="E134" s="24">
        <f t="shared" ref="E134:E135" si="20">+B134+C134+D134</f>
        <v>1410</v>
      </c>
      <c r="F134" s="48" t="s">
        <v>153</v>
      </c>
      <c r="N134" s="66"/>
    </row>
    <row r="135" spans="1:14" s="3" customFormat="1" ht="19.5" hidden="1" thickBot="1" x14ac:dyDescent="0.35">
      <c r="A135" s="15" t="s">
        <v>149</v>
      </c>
      <c r="B135" s="23"/>
      <c r="C135" s="23"/>
      <c r="D135" s="27"/>
      <c r="E135" s="24">
        <f t="shared" si="20"/>
        <v>0</v>
      </c>
      <c r="F135" s="48" t="s">
        <v>155</v>
      </c>
      <c r="N135" s="66"/>
    </row>
    <row r="136" spans="1:14" s="3" customFormat="1" ht="42" customHeight="1" thickBot="1" x14ac:dyDescent="0.3">
      <c r="A136" s="40" t="s">
        <v>152</v>
      </c>
      <c r="B136" s="41">
        <f>SUM(B137:B138)</f>
        <v>0</v>
      </c>
      <c r="C136" s="41">
        <f t="shared" ref="C136:E136" si="21">SUM(C137:C138)</f>
        <v>2749</v>
      </c>
      <c r="D136" s="41">
        <f t="shared" si="21"/>
        <v>13883</v>
      </c>
      <c r="E136" s="41">
        <f t="shared" si="21"/>
        <v>16632</v>
      </c>
      <c r="F136" s="48"/>
      <c r="N136" s="66"/>
    </row>
    <row r="137" spans="1:14" s="3" customFormat="1" ht="19.5" thickBot="1" x14ac:dyDescent="0.35">
      <c r="A137" s="15" t="s">
        <v>140</v>
      </c>
      <c r="B137" s="23"/>
      <c r="C137" s="23">
        <f>400+32+2317</f>
        <v>2749</v>
      </c>
      <c r="D137" s="23">
        <f>2836+11500+456-1000+100-9</f>
        <v>13883</v>
      </c>
      <c r="E137" s="24">
        <f t="shared" ref="E137:E138" si="22">+B137+C137+D137</f>
        <v>16632</v>
      </c>
      <c r="F137" s="48" t="s">
        <v>153</v>
      </c>
      <c r="N137" s="66"/>
    </row>
    <row r="138" spans="1:14" s="3" customFormat="1" ht="19.5" hidden="1" thickBot="1" x14ac:dyDescent="0.35">
      <c r="A138" s="36" t="s">
        <v>149</v>
      </c>
      <c r="B138" s="30"/>
      <c r="C138" s="30"/>
      <c r="D138" s="30"/>
      <c r="E138" s="24">
        <f t="shared" si="22"/>
        <v>0</v>
      </c>
      <c r="F138" s="48" t="s">
        <v>155</v>
      </c>
      <c r="N138" s="66"/>
    </row>
    <row r="139" spans="1:14" s="12" customFormat="1" ht="52.5" customHeight="1" thickBot="1" x14ac:dyDescent="0.3">
      <c r="A139" s="86" t="s">
        <v>1</v>
      </c>
      <c r="B139" s="87">
        <f>+B9+B94+B116</f>
        <v>3417928</v>
      </c>
      <c r="C139" s="87">
        <f>+C9+C94+C116</f>
        <v>321631</v>
      </c>
      <c r="D139" s="87">
        <f>+D9+D94+D116</f>
        <v>-2364098</v>
      </c>
      <c r="E139" s="87">
        <f>+E9+E94+E116</f>
        <v>1375461</v>
      </c>
      <c r="F139" s="116"/>
      <c r="N139" s="80"/>
    </row>
  </sheetData>
  <sortState ref="A96:F103">
    <sortCondition ref="A96:A103"/>
  </sortState>
  <mergeCells count="1">
    <mergeCell ref="A6:E6"/>
  </mergeCells>
  <printOptions horizontalCentered="1"/>
  <pageMargins left="0.98425196850393704" right="0.98425196850393704" top="0.94488188976377963" bottom="0.78740157480314965" header="0.51181102362204722" footer="0.35433070866141736"/>
  <pageSetup paperSize="9" scale="40" firstPageNumber="52" fitToHeight="0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E20:G20"/>
  <sheetViews>
    <sheetView workbookViewId="0">
      <selection activeCell="C15" sqref="B13:C15"/>
    </sheetView>
  </sheetViews>
  <sheetFormatPr defaultRowHeight="15" x14ac:dyDescent="0.25"/>
  <cols>
    <col min="5" max="5" width="12.28515625" style="38" bestFit="1" customWidth="1"/>
    <col min="6" max="6" width="29.7109375" style="38" customWidth="1"/>
    <col min="7" max="7" width="9.140625" style="38" customWidth="1"/>
  </cols>
  <sheetData>
    <row r="20" spans="5:6" x14ac:dyDescent="0.25">
      <c r="E20" s="39"/>
      <c r="F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BERUHÁZÁS</vt:lpstr>
      <vt:lpstr>Munka1</vt:lpstr>
      <vt:lpstr>BERUHÁZÁS!Nyomtatási_cím</vt:lpstr>
      <vt:lpstr>BERUHÁZÁS!Nyomtatási_terület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2025-02-14T08:41:40Z</cp:lastPrinted>
  <dcterms:created xsi:type="dcterms:W3CDTF">2017-01-11T07:24:52Z</dcterms:created>
  <dcterms:modified xsi:type="dcterms:W3CDTF">2025-02-18T12:29:53Z</dcterms:modified>
</cp:coreProperties>
</file>