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2 2024\"/>
    </mc:Choice>
  </mc:AlternateContent>
  <xr:revisionPtr revIDLastSave="0" documentId="13_ncr:1_{4DF85E48-A298-48EF-A87E-03CFD335B7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1" r:id="rId1"/>
  </sheets>
  <definedNames>
    <definedName name="_xlnm.Print_Titles" localSheetId="0">Munka1!$4:$6</definedName>
    <definedName name="_xlnm.Print_Area" localSheetId="0">Munka1!$A$1:$I$78</definedName>
  </definedNames>
  <calcPr calcId="191029"/>
</workbook>
</file>

<file path=xl/calcChain.xml><?xml version="1.0" encoding="utf-8"?>
<calcChain xmlns="http://schemas.openxmlformats.org/spreadsheetml/2006/main">
  <c r="H13" i="11" l="1"/>
  <c r="I10" i="11" l="1"/>
  <c r="H54" i="11" l="1"/>
  <c r="G67" i="11" l="1"/>
  <c r="H63" i="11"/>
  <c r="F63" i="11"/>
  <c r="I65" i="11"/>
  <c r="I13" i="11"/>
  <c r="H70" i="11" l="1"/>
  <c r="H67" i="11" s="1"/>
  <c r="F67" i="11"/>
  <c r="I24" i="11"/>
  <c r="I70" i="11" l="1"/>
  <c r="G66" i="11"/>
  <c r="G63" i="11" s="1"/>
  <c r="G54" i="11"/>
  <c r="G46" i="11"/>
  <c r="I46" i="11" s="1"/>
  <c r="H60" i="11" l="1"/>
  <c r="I73" i="11" l="1"/>
  <c r="I69" i="11"/>
  <c r="I67" i="11" s="1"/>
  <c r="I66" i="11"/>
  <c r="I63" i="11" s="1"/>
  <c r="I61" i="11"/>
  <c r="I59" i="11"/>
  <c r="I57" i="11"/>
  <c r="I56" i="11"/>
  <c r="I53" i="11"/>
  <c r="I52" i="11"/>
  <c r="I51" i="11"/>
  <c r="I49" i="11"/>
  <c r="I45" i="11"/>
  <c r="I44" i="11"/>
  <c r="I42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6" i="11"/>
  <c r="I25" i="11"/>
  <c r="I23" i="11"/>
  <c r="I22" i="11"/>
  <c r="I21" i="11"/>
  <c r="I20" i="11"/>
  <c r="I17" i="11"/>
  <c r="I16" i="11"/>
  <c r="I12" i="11"/>
  <c r="I14" i="11"/>
  <c r="H71" i="11"/>
  <c r="H62" i="11"/>
  <c r="H18" i="11"/>
  <c r="H8" i="11"/>
  <c r="H7" i="11" l="1"/>
  <c r="H78" i="11" s="1"/>
  <c r="G11" i="11"/>
  <c r="I11" i="11" s="1"/>
  <c r="F74" i="11" l="1"/>
  <c r="I74" i="11"/>
  <c r="G71" i="11" l="1"/>
  <c r="G60" i="11"/>
  <c r="G18" i="11"/>
  <c r="G8" i="11"/>
  <c r="F71" i="11"/>
  <c r="F60" i="11"/>
  <c r="F58" i="11"/>
  <c r="I58" i="11" s="1"/>
  <c r="F54" i="11"/>
  <c r="I54" i="11" s="1"/>
  <c r="F47" i="11"/>
  <c r="I47" i="11" s="1"/>
  <c r="F43" i="11"/>
  <c r="I43" i="11" s="1"/>
  <c r="F41" i="11"/>
  <c r="I41" i="11" s="1"/>
  <c r="F27" i="11"/>
  <c r="I27" i="11" s="1"/>
  <c r="F8" i="11"/>
  <c r="G62" i="11" l="1"/>
  <c r="F62" i="11"/>
  <c r="F18" i="11"/>
  <c r="F7" i="11" s="1"/>
  <c r="G7" i="11"/>
  <c r="G78" i="11" l="1"/>
  <c r="F78" i="11"/>
  <c r="I18" i="11"/>
  <c r="I71" i="11" l="1"/>
  <c r="I62" i="11" s="1"/>
  <c r="I60" i="11"/>
  <c r="I8" i="11"/>
  <c r="I7" i="11" l="1"/>
  <c r="I78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<sst xmlns="http://schemas.openxmlformats.org/spreadsheetml/2006/main" count="155" uniqueCount="135">
  <si>
    <t>Támogatás megnevezése</t>
  </si>
  <si>
    <t>Működési célú támogatások</t>
  </si>
  <si>
    <t>Felhalmozási célú támogatások</t>
  </si>
  <si>
    <t>TÁMOGATÁSOK MINDÖSSZESEN:</t>
  </si>
  <si>
    <t>Nemzetiségi önkormányzatnak és költségvetési szervének egyéb működési támogatása</t>
  </si>
  <si>
    <t>Központi költségvetési szervnek egyéb működési célú támogatása</t>
  </si>
  <si>
    <t>Civil szervezetnek egyéb működési célú támogatási kiadásai</t>
  </si>
  <si>
    <t>Egyéb vállalkozásnak egyéb felhalmozási célú támogatási kiadásai</t>
  </si>
  <si>
    <t>Bursa Hungarica - felsőoktatási diákösztöndíj</t>
  </si>
  <si>
    <t>Myrai Vallási Közhasznú Egyesület támogatása</t>
  </si>
  <si>
    <t>Lelki Egészségvédő Alapítvány drogprevenciós tevékenységének támogatása</t>
  </si>
  <si>
    <t>Tiszta Jövőért Közhasznú Alapítvány támogatása</t>
  </si>
  <si>
    <t>Magyar Vöröskereszt Budapest Fővárosi Szervezete támogatása</t>
  </si>
  <si>
    <t>Családok Átmeneti Otthona működtetése (Szociális és Rehabilitációs Alapítvány)</t>
  </si>
  <si>
    <t>Családok Átmeneti Otthona működtetése (Oltalom Karitatív Egyesület)</t>
  </si>
  <si>
    <t xml:space="preserve">Ügyeletes gyógyszertár támogatása </t>
  </si>
  <si>
    <t>Gézengúz Alapítvány támogatása</t>
  </si>
  <si>
    <t>Zuglói Polgárőr és Önkéntes Tűzoltó Egyesület támogatása</t>
  </si>
  <si>
    <t>Kerületi kitüntetések, díjak, adományozásával járó kifizetések</t>
  </si>
  <si>
    <t>Civil szervezetek támogatása</t>
  </si>
  <si>
    <t>Vakok- és Gyengénlátók Közép-Magyarországi Regionális Egyesülete támogatása</t>
  </si>
  <si>
    <t>Lakásért életjáradék program</t>
  </si>
  <si>
    <t>adatok eFt-ban</t>
  </si>
  <si>
    <t>Zuglói Sport és Rendezvényszervező Non-Profit Kft. működésének támogatása (közszolgáltatás)</t>
  </si>
  <si>
    <t>Zuglói Cserepes Kulturális Non-Profit Kft.  működésének támogatása (közszolgáltatás)</t>
  </si>
  <si>
    <t>Zuglói Városgazdálkodási és Közszolgáltatási Zrt. működésének támogatása (közszolgáltatás)</t>
  </si>
  <si>
    <t>K51204</t>
  </si>
  <si>
    <t>K51207</t>
  </si>
  <si>
    <t>K8904</t>
  </si>
  <si>
    <t>K8604</t>
  </si>
  <si>
    <t>Utcai  szociális munka ellátásához kapcsolódó feladatok támogatása (Menhely Alapítvány)</t>
  </si>
  <si>
    <t>Szociális kölcsön</t>
  </si>
  <si>
    <t>Egyéni kérelmek alapján történő támogatások (alapítványok, egyházak, civil szervezetek, vállalkozások)</t>
  </si>
  <si>
    <t>Zuglóiak Egymásért Alapítvány támogatása</t>
  </si>
  <si>
    <t>I.</t>
  </si>
  <si>
    <t xml:space="preserve">Társasházak és szövetkezeti házak felújítási visszatérítendő támogatása </t>
  </si>
  <si>
    <t>Magyar Máltai Szeretetszolgálat ellátási szerződés (Családok Átmeneti Otthona)</t>
  </si>
  <si>
    <t>Budapest Rendőr-főkapitányság támogatása (térfigyelés)</t>
  </si>
  <si>
    <t xml:space="preserve">II. </t>
  </si>
  <si>
    <t>Egyéb vállalkozásnak egyéb működési célú támogatási kiadásai</t>
  </si>
  <si>
    <t>Nemzetiségi önkormányzatok támogatása</t>
  </si>
  <si>
    <t>Helyi értékvédelmi támogatás</t>
  </si>
  <si>
    <t>O1042732</t>
  </si>
  <si>
    <t>K506</t>
  </si>
  <si>
    <t>O1701142</t>
  </si>
  <si>
    <t>O5362141</t>
  </si>
  <si>
    <t>O1042634</t>
  </si>
  <si>
    <t>O1042635</t>
  </si>
  <si>
    <t>O1072636</t>
  </si>
  <si>
    <t>O1042637</t>
  </si>
  <si>
    <t>O1042638</t>
  </si>
  <si>
    <t>O1042631</t>
  </si>
  <si>
    <t>O1042665</t>
  </si>
  <si>
    <t>Ö1042667</t>
  </si>
  <si>
    <t>O1042671</t>
  </si>
  <si>
    <t>Ö5361223</t>
  </si>
  <si>
    <t>O1701144</t>
  </si>
  <si>
    <t>Ö3361004</t>
  </si>
  <si>
    <t>O5361146</t>
  </si>
  <si>
    <t>Ö1042670</t>
  </si>
  <si>
    <t>O5361145</t>
  </si>
  <si>
    <t>Ö1692142</t>
  </si>
  <si>
    <t>O4360031</t>
  </si>
  <si>
    <t>O4360032</t>
  </si>
  <si>
    <t>O4360033</t>
  </si>
  <si>
    <t>Ö4360044</t>
  </si>
  <si>
    <t>O1072632</t>
  </si>
  <si>
    <t>Ö1072739</t>
  </si>
  <si>
    <t>Ö1042663</t>
  </si>
  <si>
    <t>K50804</t>
  </si>
  <si>
    <t>O1606173</t>
  </si>
  <si>
    <t>O1183052</t>
  </si>
  <si>
    <t>O1696426</t>
  </si>
  <si>
    <t>Családcentrum Alapítvány</t>
  </si>
  <si>
    <t>O1042686</t>
  </si>
  <si>
    <t>Háziorvosok költségcsökkentéséhez kapcsolódó támogatás</t>
  </si>
  <si>
    <t>Ifjúsági programok támogatása</t>
  </si>
  <si>
    <t>O5361142</t>
  </si>
  <si>
    <t>O1701140</t>
  </si>
  <si>
    <t>Háztartásoknak egyéb működési célú támogatási kiadásai</t>
  </si>
  <si>
    <t>Budapest Főváros XIV. Kerület Zugló Önkormányzata államháztartáson belülre és kívülre adott támogatásai 2024. évben</t>
  </si>
  <si>
    <t>2024. évi eredeti előirányzat</t>
  </si>
  <si>
    <t xml:space="preserve">   Önkormányzati többségi tulajdonú nem pénzügyi vállalkozásnak egyéb működési célú támogatási kiadásai</t>
  </si>
  <si>
    <t>Egyéb működési célú támogatások államháztartáson belülre</t>
  </si>
  <si>
    <t>Egyéb működési célú támogatások államháztartáson kívülre</t>
  </si>
  <si>
    <t>Működési célú visszatérítendő támogatások, kölcsönök nyújtása államháztartáson kívülre</t>
  </si>
  <si>
    <t>K8401</t>
  </si>
  <si>
    <t>Egyéb felhalmozási célú támogatások államháztartáson belülre</t>
  </si>
  <si>
    <t>Felhalmozási célú visszatérítendő támogatások, kölcsönök nyújtása államháztartáson kívülre</t>
  </si>
  <si>
    <t>Egyéb felhalmozási célú támogatások államháztartáson kívülre</t>
  </si>
  <si>
    <t>Környezetvédelmi pályázat civil szervezetek részére</t>
  </si>
  <si>
    <t>Egészségporta Egyesület támogatása</t>
  </si>
  <si>
    <t>Ételt az életért Alapítvány támogatása</t>
  </si>
  <si>
    <t>Háziorvosok praxiskezdési támogatása</t>
  </si>
  <si>
    <t>Gyermekkuckó Alapítvány támogatása</t>
  </si>
  <si>
    <t>Görög Nemzetiség Önkormányzat táncház támogatása</t>
  </si>
  <si>
    <t>Zuglóiak Egymásért Alapítvány öszöndíj program támogatása</t>
  </si>
  <si>
    <t>Munkácsy Mihály Általános Iskola alapítványának támogatása</t>
  </si>
  <si>
    <t>Alapítványok, egyesületek, egyéb szervezetek  egyéb működési célú támogatási kiadásai</t>
  </si>
  <si>
    <t>Zuglói Közbiztonsági Non-Profit Kft működésének támogatása (közszolgáltatás)</t>
  </si>
  <si>
    <t>XIV. Kerületi Rendőrkapitányság működési támogatása (túlszolgálat)</t>
  </si>
  <si>
    <t>Nemzetiségi önkormányzatok egyéb működési támogatása</t>
  </si>
  <si>
    <t>Álmos Vezér Alapítvány, Gyere gyalog Sotyára támogatása</t>
  </si>
  <si>
    <t>Via et Vita Nagycsaládos Egyesület demensellenes program támogatása</t>
  </si>
  <si>
    <t>Szolgálati lakások bevétele utalás központi költségvetési szerveknek</t>
  </si>
  <si>
    <t>2024. évi módosított előirányzat</t>
  </si>
  <si>
    <t>Háztartásoknak felhalmozási célú visszatérítendő támogatás,kölcsön nyújtás kiadásai</t>
  </si>
  <si>
    <t>Központi költségvetési szervnek egyéb felhalmozási célú támogatás kiadásai</t>
  </si>
  <si>
    <t>Önkormányzati többségi tulajdonú nem pénzügyi vállalkozásnak egyéb felhalmozási célú támogatások kiadásai</t>
  </si>
  <si>
    <t>K8907</t>
  </si>
  <si>
    <t>O5361200</t>
  </si>
  <si>
    <t>A ZEFI 2022. évi támogatásának elszámolása során az OKFÖ által megállapított visszafizetési kötelezettség teljesítése</t>
  </si>
  <si>
    <t>ZESZ</t>
  </si>
  <si>
    <t>O4360044</t>
  </si>
  <si>
    <t>Tagkönyvtárak állománygyarapítása FSZEK</t>
  </si>
  <si>
    <t>O5361170</t>
  </si>
  <si>
    <t>O5362142</t>
  </si>
  <si>
    <t>O1042614</t>
  </si>
  <si>
    <t>O1042615</t>
  </si>
  <si>
    <t>O1042616</t>
  </si>
  <si>
    <t>O5361147</t>
  </si>
  <si>
    <t>O5361148</t>
  </si>
  <si>
    <t>O5361149</t>
  </si>
  <si>
    <t>Ö1072744</t>
  </si>
  <si>
    <t>2024. évi önkormányzati és Európai Parlamenti választások</t>
  </si>
  <si>
    <t>P4826000</t>
  </si>
  <si>
    <t>Módosítás II.</t>
  </si>
  <si>
    <t>O1072743</t>
  </si>
  <si>
    <t>Módosítás I.</t>
  </si>
  <si>
    <t>Egyházak támogatása</t>
  </si>
  <si>
    <t>O5361150</t>
  </si>
  <si>
    <t>Szuglói Körvasút és a Cserebogár utca részeinek szilárd burkolattal való ellátása</t>
  </si>
  <si>
    <t>K8404</t>
  </si>
  <si>
    <t>O3351634</t>
  </si>
  <si>
    <t xml:space="preserve"> 10. melléklet a .../2025. (…....)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</si>
</sst>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&quot;Ft&quot;_-;\-* #,##0\ &quot;Ft&quot;_-;_-* &quot;-&quot;??\ &quot;Ft&quot;_-;_-@_-"/>
    <numFmt numFmtId="166" formatCode="_-* #,##0\ _F_t_-;\-* #,##0\ _F_t_-;_-* &quot;-&quot;??\ _F_t_-;_-@_-"/>
    <numFmt numFmtId="167" formatCode="0_ ;[Red]\-0\ "/>
    <numFmt numFmtId="168" formatCode="0_ ;\-0\ "/>
  </numFmts>
  <fonts count="41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u val="singleAccounting"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</borders>
  <cellStyleXfs count="42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4" applyNumberFormat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18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8" fillId="22" borderId="20" applyNumberFormat="0" applyFont="0" applyAlignment="0" applyProtection="0"/>
    <xf numFmtId="0" fontId="18" fillId="23" borderId="0" applyNumberFormat="0" applyBorder="0" applyAlignment="0" applyProtection="0"/>
    <xf numFmtId="0" fontId="19" fillId="24" borderId="21" applyNumberFormat="0" applyAlignment="0" applyProtection="0"/>
    <xf numFmtId="0" fontId="20" fillId="0" borderId="0" applyNumberFormat="0" applyFill="0" applyBorder="0" applyAlignment="0" applyProtection="0"/>
    <xf numFmtId="0" fontId="8" fillId="0" borderId="0"/>
    <xf numFmtId="0" fontId="21" fillId="0" borderId="22" applyNumberFormat="0" applyFill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14" applyNumberFormat="0" applyAlignment="0" applyProtection="0"/>
  </cellStyleXfs>
  <cellXfs count="107">
    <xf numFmtId="0" fontId="0" fillId="0" borderId="0" xfId="0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wrapText="1"/>
    </xf>
    <xf numFmtId="0" fontId="28" fillId="0" borderId="0" xfId="0" applyFont="1" applyAlignment="1">
      <alignment horizontal="left" indent="1"/>
    </xf>
    <xf numFmtId="0" fontId="29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5" fillId="0" borderId="1" xfId="0" applyFont="1" applyBorder="1"/>
    <xf numFmtId="0" fontId="30" fillId="0" borderId="2" xfId="0" applyFont="1" applyBorder="1" applyAlignment="1">
      <alignment wrapText="1"/>
    </xf>
    <xf numFmtId="0" fontId="30" fillId="0" borderId="0" xfId="0" applyFont="1"/>
    <xf numFmtId="0" fontId="28" fillId="0" borderId="0" xfId="0" applyFont="1"/>
    <xf numFmtId="0" fontId="27" fillId="0" borderId="0" xfId="0" applyFont="1" applyAlignment="1">
      <alignment vertical="center"/>
    </xf>
    <xf numFmtId="165" fontId="1" fillId="0" borderId="0" xfId="37" applyNumberFormat="1" applyFont="1"/>
    <xf numFmtId="165" fontId="1" fillId="0" borderId="0" xfId="37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1" fillId="0" borderId="0" xfId="0" applyFont="1"/>
    <xf numFmtId="0" fontId="32" fillId="0" borderId="2" xfId="0" applyFont="1" applyBorder="1" applyAlignment="1">
      <alignment horizontal="left" indent="2"/>
    </xf>
    <xf numFmtId="0" fontId="32" fillId="0" borderId="1" xfId="0" applyFont="1" applyBorder="1" applyAlignment="1">
      <alignment horizontal="left" indent="2"/>
    </xf>
    <xf numFmtId="0" fontId="32" fillId="0" borderId="0" xfId="0" applyFont="1" applyAlignment="1">
      <alignment horizontal="left" indent="2"/>
    </xf>
    <xf numFmtId="0" fontId="27" fillId="0" borderId="2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" fillId="27" borderId="3" xfId="0" applyFont="1" applyFill="1" applyBorder="1" applyAlignment="1">
      <alignment horizontal="center" wrapText="1"/>
    </xf>
    <xf numFmtId="0" fontId="27" fillId="27" borderId="4" xfId="0" applyFont="1" applyFill="1" applyBorder="1" applyAlignment="1">
      <alignment wrapText="1"/>
    </xf>
    <xf numFmtId="0" fontId="33" fillId="27" borderId="4" xfId="0" applyFont="1" applyFill="1" applyBorder="1" applyAlignment="1">
      <alignment wrapText="1"/>
    </xf>
    <xf numFmtId="0" fontId="27" fillId="27" borderId="4" xfId="0" applyFont="1" applyFill="1" applyBorder="1" applyAlignment="1">
      <alignment horizontal="center" vertical="center" wrapText="1"/>
    </xf>
    <xf numFmtId="166" fontId="25" fillId="0" borderId="0" xfId="27" applyNumberFormat="1" applyFont="1"/>
    <xf numFmtId="165" fontId="2" fillId="27" borderId="5" xfId="37" applyNumberFormat="1" applyFont="1" applyFill="1" applyBorder="1" applyAlignment="1">
      <alignment horizontal="center" vertical="center" wrapText="1"/>
    </xf>
    <xf numFmtId="166" fontId="4" fillId="0" borderId="3" xfId="27" applyNumberFormat="1" applyFont="1" applyFill="1" applyBorder="1"/>
    <xf numFmtId="166" fontId="5" fillId="0" borderId="6" xfId="27" applyNumberFormat="1" applyFont="1" applyFill="1" applyBorder="1"/>
    <xf numFmtId="166" fontId="5" fillId="0" borderId="7" xfId="27" applyNumberFormat="1" applyFont="1" applyFill="1" applyBorder="1"/>
    <xf numFmtId="0" fontId="30" fillId="0" borderId="0" xfId="0" applyFont="1" applyAlignment="1">
      <alignment wrapText="1"/>
    </xf>
    <xf numFmtId="166" fontId="4" fillId="0" borderId="6" xfId="27" applyNumberFormat="1" applyFont="1" applyBorder="1"/>
    <xf numFmtId="0" fontId="25" fillId="0" borderId="9" xfId="0" applyFont="1" applyBorder="1"/>
    <xf numFmtId="0" fontId="31" fillId="0" borderId="8" xfId="0" applyFont="1" applyBorder="1" applyAlignment="1">
      <alignment horizontal="left" indent="3"/>
    </xf>
    <xf numFmtId="0" fontId="31" fillId="0" borderId="8" xfId="0" applyFont="1" applyBorder="1" applyAlignment="1">
      <alignment horizontal="left" wrapText="1" indent="3"/>
    </xf>
    <xf numFmtId="0" fontId="34" fillId="0" borderId="8" xfId="0" applyFont="1" applyBorder="1" applyAlignment="1">
      <alignment horizontal="left" indent="2"/>
    </xf>
    <xf numFmtId="0" fontId="25" fillId="0" borderId="10" xfId="0" applyFont="1" applyBorder="1"/>
    <xf numFmtId="0" fontId="5" fillId="0" borderId="11" xfId="0" applyFont="1" applyBorder="1" applyAlignment="1">
      <alignment horizontal="left" indent="3"/>
    </xf>
    <xf numFmtId="0" fontId="30" fillId="0" borderId="0" xfId="0" applyFont="1" applyAlignment="1">
      <alignment horizontal="left"/>
    </xf>
    <xf numFmtId="165" fontId="2" fillId="0" borderId="0" xfId="37" applyNumberFormat="1" applyFont="1" applyAlignment="1">
      <alignment horizontal="right" vertical="center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0" fillId="0" borderId="23" xfId="0" applyFont="1" applyBorder="1" applyAlignment="1">
      <alignment horizontal="left" indent="1"/>
    </xf>
    <xf numFmtId="0" fontId="35" fillId="0" borderId="13" xfId="0" applyFont="1" applyBorder="1" applyAlignment="1">
      <alignment horizontal="left" indent="1"/>
    </xf>
    <xf numFmtId="0" fontId="28" fillId="0" borderId="9" xfId="0" applyFont="1" applyBorder="1" applyAlignment="1">
      <alignment wrapText="1"/>
    </xf>
    <xf numFmtId="0" fontId="34" fillId="0" borderId="8" xfId="0" applyFont="1" applyBorder="1" applyAlignment="1">
      <alignment horizontal="left" indent="3"/>
    </xf>
    <xf numFmtId="0" fontId="30" fillId="0" borderId="13" xfId="0" applyFont="1" applyBorder="1" applyAlignment="1">
      <alignment horizontal="left" indent="1"/>
    </xf>
    <xf numFmtId="0" fontId="30" fillId="0" borderId="9" xfId="0" applyFont="1" applyBorder="1" applyAlignment="1">
      <alignment horizontal="left" indent="1"/>
    </xf>
    <xf numFmtId="0" fontId="0" fillId="0" borderId="8" xfId="0" applyBorder="1"/>
    <xf numFmtId="0" fontId="5" fillId="0" borderId="8" xfId="0" applyFont="1" applyBorder="1" applyAlignment="1">
      <alignment horizontal="left" vertical="center" wrapText="1" indent="3"/>
    </xf>
    <xf numFmtId="0" fontId="28" fillId="0" borderId="9" xfId="0" applyFont="1" applyBorder="1"/>
    <xf numFmtId="166" fontId="5" fillId="0" borderId="8" xfId="27" applyNumberFormat="1" applyFont="1" applyFill="1" applyBorder="1"/>
    <xf numFmtId="0" fontId="32" fillId="0" borderId="0" xfId="0" applyFont="1" applyAlignment="1">
      <alignment horizontal="left" vertical="center" indent="2"/>
    </xf>
    <xf numFmtId="3" fontId="25" fillId="0" borderId="0" xfId="0" applyNumberFormat="1" applyFont="1"/>
    <xf numFmtId="3" fontId="27" fillId="0" borderId="0" xfId="0" applyNumberFormat="1" applyFont="1" applyAlignment="1">
      <alignment wrapText="1"/>
    </xf>
    <xf numFmtId="3" fontId="28" fillId="0" borderId="0" xfId="0" applyNumberFormat="1" applyFont="1" applyAlignment="1">
      <alignment wrapText="1"/>
    </xf>
    <xf numFmtId="3" fontId="30" fillId="0" borderId="0" xfId="0" applyNumberFormat="1" applyFont="1"/>
    <xf numFmtId="3" fontId="28" fillId="0" borderId="0" xfId="0" applyNumberFormat="1" applyFont="1"/>
    <xf numFmtId="3" fontId="27" fillId="0" borderId="0" xfId="0" applyNumberFormat="1" applyFont="1" applyAlignment="1">
      <alignment vertical="center"/>
    </xf>
    <xf numFmtId="0" fontId="3" fillId="28" borderId="7" xfId="0" applyFont="1" applyFill="1" applyBorder="1" applyAlignment="1">
      <alignment horizontal="center" vertical="center"/>
    </xf>
    <xf numFmtId="0" fontId="27" fillId="28" borderId="4" xfId="0" applyFont="1" applyFill="1" applyBorder="1" applyAlignment="1">
      <alignment vertical="center"/>
    </xf>
    <xf numFmtId="0" fontId="33" fillId="28" borderId="4" xfId="0" applyFont="1" applyFill="1" applyBorder="1" applyAlignment="1">
      <alignment vertical="center"/>
    </xf>
    <xf numFmtId="166" fontId="2" fillId="28" borderId="5" xfId="27" applyNumberFormat="1" applyFont="1" applyFill="1" applyBorder="1" applyAlignment="1">
      <alignment vertical="center"/>
    </xf>
    <xf numFmtId="167" fontId="6" fillId="0" borderId="0" xfId="1" applyNumberFormat="1" applyFont="1" applyAlignment="1">
      <alignment horizontal="center" vertical="center"/>
    </xf>
    <xf numFmtId="166" fontId="2" fillId="0" borderId="6" xfId="27" applyNumberFormat="1" applyFont="1" applyFill="1" applyBorder="1"/>
    <xf numFmtId="166" fontId="2" fillId="0" borderId="6" xfId="27" applyNumberFormat="1" applyFont="1" applyBorder="1"/>
    <xf numFmtId="0" fontId="31" fillId="0" borderId="11" xfId="0" applyFont="1" applyBorder="1" applyAlignment="1">
      <alignment horizontal="left" wrapText="1" indent="3"/>
    </xf>
    <xf numFmtId="166" fontId="5" fillId="0" borderId="7" xfId="27" applyNumberFormat="1" applyFont="1" applyFill="1" applyBorder="1" applyAlignment="1">
      <alignment horizontal="center"/>
    </xf>
    <xf numFmtId="6" fontId="31" fillId="0" borderId="8" xfId="0" applyNumberFormat="1" applyFont="1" applyBorder="1" applyAlignment="1">
      <alignment horizontal="left" indent="3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167" fontId="6" fillId="0" borderId="0" xfId="1" applyNumberFormat="1" applyFont="1" applyAlignment="1">
      <alignment horizontal="left" vertical="center"/>
    </xf>
    <xf numFmtId="167" fontId="6" fillId="0" borderId="0" xfId="1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8" fontId="6" fillId="0" borderId="0" xfId="38" applyNumberFormat="1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49" fontId="6" fillId="0" borderId="0" xfId="1" applyNumberFormat="1" applyFont="1" applyAlignment="1">
      <alignment horizontal="left" vertical="center" wrapText="1"/>
    </xf>
    <xf numFmtId="0" fontId="32" fillId="0" borderId="0" xfId="0" applyFont="1" applyAlignment="1">
      <alignment horizontal="left"/>
    </xf>
    <xf numFmtId="0" fontId="38" fillId="0" borderId="0" xfId="0" applyFont="1" applyAlignment="1">
      <alignment horizontal="left" indent="1"/>
    </xf>
    <xf numFmtId="0" fontId="38" fillId="0" borderId="0" xfId="0" applyFont="1"/>
    <xf numFmtId="0" fontId="36" fillId="0" borderId="8" xfId="0" applyFont="1" applyBorder="1" applyAlignment="1">
      <alignment horizontal="left" vertical="center" indent="1"/>
    </xf>
    <xf numFmtId="0" fontId="39" fillId="0" borderId="0" xfId="0" applyFont="1"/>
    <xf numFmtId="0" fontId="39" fillId="0" borderId="8" xfId="0" applyFont="1" applyBorder="1"/>
    <xf numFmtId="6" fontId="31" fillId="0" borderId="8" xfId="0" applyNumberFormat="1" applyFont="1" applyBorder="1" applyAlignment="1">
      <alignment horizontal="left" vertical="center" indent="3"/>
    </xf>
    <xf numFmtId="167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31" fillId="0" borderId="8" xfId="0" applyFont="1" applyBorder="1" applyAlignment="1">
      <alignment horizontal="left" indent="2"/>
    </xf>
    <xf numFmtId="0" fontId="30" fillId="0" borderId="8" xfId="0" applyFont="1" applyBorder="1" applyAlignment="1">
      <alignment horizontal="left" indent="1"/>
    </xf>
    <xf numFmtId="166" fontId="4" fillId="0" borderId="6" xfId="27" applyNumberFormat="1" applyFont="1" applyFill="1" applyBorder="1"/>
    <xf numFmtId="166" fontId="2" fillId="0" borderId="8" xfId="27" applyNumberFormat="1" applyFont="1" applyFill="1" applyBorder="1"/>
    <xf numFmtId="3" fontId="31" fillId="0" borderId="8" xfId="0" applyNumberFormat="1" applyFont="1" applyBorder="1" applyAlignment="1">
      <alignment horizontal="left" indent="3"/>
    </xf>
    <xf numFmtId="0" fontId="1" fillId="0" borderId="9" xfId="0" applyFont="1" applyBorder="1"/>
    <xf numFmtId="0" fontId="5" fillId="0" borderId="0" xfId="0" applyFont="1"/>
    <xf numFmtId="0" fontId="40" fillId="0" borderId="0" xfId="0" applyFont="1" applyAlignment="1">
      <alignment horizontal="left" indent="2"/>
    </xf>
    <xf numFmtId="0" fontId="5" fillId="0" borderId="8" xfId="0" applyFont="1" applyBorder="1" applyAlignment="1">
      <alignment horizontal="left" wrapText="1" indent="3"/>
    </xf>
    <xf numFmtId="0" fontId="1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right" vertical="center"/>
    </xf>
    <xf numFmtId="0" fontId="5" fillId="0" borderId="8" xfId="0" applyFont="1" applyBorder="1" applyAlignment="1">
      <alignment horizontal="left" indent="3"/>
    </xf>
    <xf numFmtId="0" fontId="37" fillId="0" borderId="0" xfId="0" applyFont="1" applyAlignment="1">
      <alignment horizontal="center" vertical="center" wrapText="1"/>
    </xf>
  </cellXfs>
  <cellStyles count="42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Normál 10" xfId="35" xr:uid="{00000000-0005-0000-0000-000023000000}"/>
    <cellStyle name="Összesen" xfId="36" builtinId="25" customBuiltin="1"/>
    <cellStyle name="Pénznem" xfId="37" builtinId="4"/>
    <cellStyle name="Pénznem 2" xfId="38" xr:uid="{00000000-0005-0000-0000-000026000000}"/>
    <cellStyle name="Rossz" xfId="39" builtinId="27" customBuiltin="1"/>
    <cellStyle name="Semleges" xfId="40" builtinId="28" customBuiltin="1"/>
    <cellStyle name="Számítás" xfId="41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zoomScale="80" zoomScaleNormal="80" zoomScaleSheetLayoutView="80" workbookViewId="0">
      <selection activeCell="L6" sqref="L6"/>
    </sheetView>
  </sheetViews>
  <sheetFormatPr defaultColWidth="9.109375" defaultRowHeight="13.8" x14ac:dyDescent="0.25"/>
  <cols>
    <col min="1" max="1" width="4.5546875" style="14" customWidth="1"/>
    <col min="2" max="2" width="2" style="1" customWidth="1"/>
    <col min="3" max="3" width="2.5546875" style="1" customWidth="1"/>
    <col min="4" max="4" width="1.5546875" style="2" customWidth="1"/>
    <col min="5" max="5" width="128.44140625" style="1" customWidth="1"/>
    <col min="6" max="6" width="24.88671875" style="1" customWidth="1"/>
    <col min="7" max="7" width="22.6640625" style="1" customWidth="1"/>
    <col min="8" max="8" width="20.88671875" style="1" customWidth="1"/>
    <col min="9" max="9" width="24.5546875" style="12" customWidth="1"/>
    <col min="10" max="10" width="10.6640625" style="72" hidden="1" customWidth="1"/>
    <col min="11" max="11" width="7.5546875" style="1" hidden="1" customWidth="1"/>
    <col min="12" max="12" width="9.109375" style="56"/>
    <col min="13" max="16384" width="9.109375" style="1"/>
  </cols>
  <sheetData>
    <row r="1" spans="1:12" ht="30.75" customHeight="1" x14ac:dyDescent="0.25">
      <c r="I1" s="39" t="s">
        <v>134</v>
      </c>
    </row>
    <row r="2" spans="1:12" ht="1.5" customHeight="1" x14ac:dyDescent="0.25"/>
    <row r="3" spans="1:12" ht="57.75" customHeight="1" x14ac:dyDescent="0.25">
      <c r="A3" s="106" t="s">
        <v>80</v>
      </c>
      <c r="B3" s="106"/>
      <c r="C3" s="106"/>
      <c r="D3" s="106"/>
      <c r="E3" s="106"/>
      <c r="F3" s="106"/>
      <c r="G3" s="106"/>
      <c r="H3" s="106"/>
      <c r="I3" s="106"/>
    </row>
    <row r="4" spans="1:12" ht="14.4" thickBot="1" x14ac:dyDescent="0.3">
      <c r="I4" s="13" t="s">
        <v>22</v>
      </c>
    </row>
    <row r="5" spans="1:12" ht="14.4" hidden="1" thickBot="1" x14ac:dyDescent="0.3"/>
    <row r="6" spans="1:12" s="3" customFormat="1" ht="62.25" customHeight="1" thickBot="1" x14ac:dyDescent="0.4">
      <c r="A6" s="21"/>
      <c r="B6" s="22"/>
      <c r="C6" s="22"/>
      <c r="D6" s="23"/>
      <c r="E6" s="24" t="s">
        <v>0</v>
      </c>
      <c r="F6" s="26" t="s">
        <v>81</v>
      </c>
      <c r="G6" s="26" t="s">
        <v>128</v>
      </c>
      <c r="H6" s="26" t="s">
        <v>126</v>
      </c>
      <c r="I6" s="26" t="s">
        <v>105</v>
      </c>
      <c r="J6" s="73"/>
      <c r="L6" s="57"/>
    </row>
    <row r="7" spans="1:12" s="3" customFormat="1" ht="36" customHeight="1" x14ac:dyDescent="0.6">
      <c r="A7" s="40" t="s">
        <v>34</v>
      </c>
      <c r="B7" s="45" t="s">
        <v>1</v>
      </c>
      <c r="C7" s="19"/>
      <c r="D7" s="20"/>
      <c r="E7" s="46"/>
      <c r="F7" s="27">
        <f>+F8+F18+F60</f>
        <v>3806366</v>
      </c>
      <c r="G7" s="27">
        <f>+G8+G18+G60</f>
        <v>-228956</v>
      </c>
      <c r="H7" s="27">
        <f>+H8+H18+H60</f>
        <v>231913</v>
      </c>
      <c r="I7" s="27">
        <f>+I8+I18+I60</f>
        <v>3809323</v>
      </c>
      <c r="J7" s="73"/>
      <c r="L7" s="57"/>
    </row>
    <row r="8" spans="1:12" s="6" customFormat="1" ht="30.75" customHeight="1" x14ac:dyDescent="0.35">
      <c r="A8" s="41"/>
      <c r="B8" s="47"/>
      <c r="C8" s="83" t="s">
        <v>83</v>
      </c>
      <c r="D8" s="5"/>
      <c r="E8" s="85"/>
      <c r="F8" s="67">
        <f>SUM(F9:F17)</f>
        <v>102978</v>
      </c>
      <c r="G8" s="67">
        <f>SUM(G9:G17)</f>
        <v>5957</v>
      </c>
      <c r="H8" s="67">
        <f>SUM(H9:H17)</f>
        <v>15951</v>
      </c>
      <c r="I8" s="67">
        <f>SUM(I9:I17)</f>
        <v>124886</v>
      </c>
      <c r="J8" s="74"/>
      <c r="L8" s="58"/>
    </row>
    <row r="9" spans="1:12" ht="24.75" customHeight="1" x14ac:dyDescent="0.4">
      <c r="A9" s="42"/>
      <c r="B9" s="32"/>
      <c r="C9" s="15"/>
      <c r="D9" s="18" t="s">
        <v>5</v>
      </c>
      <c r="E9" s="35"/>
      <c r="F9" s="28"/>
      <c r="G9" s="35"/>
      <c r="H9" s="35"/>
      <c r="I9" s="28"/>
    </row>
    <row r="10" spans="1:12" s="101" customFormat="1" ht="18" x14ac:dyDescent="0.35">
      <c r="A10" s="42"/>
      <c r="B10" s="96"/>
      <c r="C10" s="97"/>
      <c r="D10" s="98"/>
      <c r="E10" s="99" t="s">
        <v>111</v>
      </c>
      <c r="F10" s="28"/>
      <c r="G10" s="28">
        <v>202</v>
      </c>
      <c r="H10" s="28"/>
      <c r="I10" s="28">
        <f t="shared" ref="I10:I17" si="0">+F10+G10+H10</f>
        <v>202</v>
      </c>
      <c r="J10" s="100" t="s">
        <v>112</v>
      </c>
      <c r="K10" s="101" t="s">
        <v>43</v>
      </c>
      <c r="L10" s="102"/>
    </row>
    <row r="11" spans="1:12" ht="21" customHeight="1" x14ac:dyDescent="0.35">
      <c r="A11" s="42"/>
      <c r="B11" s="32"/>
      <c r="C11" s="15"/>
      <c r="D11" s="18"/>
      <c r="E11" s="33" t="s">
        <v>37</v>
      </c>
      <c r="F11" s="28">
        <v>53972</v>
      </c>
      <c r="G11" s="28">
        <f>5755</f>
        <v>5755</v>
      </c>
      <c r="H11" s="28"/>
      <c r="I11" s="28">
        <f t="shared" si="0"/>
        <v>59727</v>
      </c>
      <c r="J11" s="75" t="s">
        <v>44</v>
      </c>
      <c r="K11" s="1" t="s">
        <v>43</v>
      </c>
    </row>
    <row r="12" spans="1:12" ht="21" customHeight="1" x14ac:dyDescent="0.35">
      <c r="A12" s="42"/>
      <c r="B12" s="32"/>
      <c r="C12" s="15"/>
      <c r="D12" s="18"/>
      <c r="E12" s="33" t="s">
        <v>8</v>
      </c>
      <c r="F12" s="28">
        <v>7000</v>
      </c>
      <c r="G12" s="33"/>
      <c r="H12" s="33"/>
      <c r="I12" s="28">
        <f t="shared" si="0"/>
        <v>7000</v>
      </c>
      <c r="J12" s="76" t="s">
        <v>42</v>
      </c>
      <c r="K12" s="1" t="s">
        <v>43</v>
      </c>
    </row>
    <row r="13" spans="1:12" ht="21" customHeight="1" x14ac:dyDescent="0.35">
      <c r="A13" s="42"/>
      <c r="B13" s="32"/>
      <c r="C13" s="15"/>
      <c r="D13" s="18"/>
      <c r="E13" s="71" t="s">
        <v>76</v>
      </c>
      <c r="F13" s="28"/>
      <c r="G13" s="33"/>
      <c r="H13" s="28">
        <f>8038+7913</f>
        <v>15951</v>
      </c>
      <c r="I13" s="28">
        <f t="shared" si="0"/>
        <v>15951</v>
      </c>
      <c r="J13" s="75" t="s">
        <v>77</v>
      </c>
      <c r="K13" s="1" t="s">
        <v>43</v>
      </c>
    </row>
    <row r="14" spans="1:12" ht="18" x14ac:dyDescent="0.35">
      <c r="A14" s="42"/>
      <c r="B14" s="32"/>
      <c r="C14" s="15"/>
      <c r="D14" s="18"/>
      <c r="E14" s="33" t="s">
        <v>100</v>
      </c>
      <c r="F14" s="28">
        <v>21806</v>
      </c>
      <c r="G14" s="33"/>
      <c r="H14" s="33"/>
      <c r="I14" s="28">
        <f t="shared" si="0"/>
        <v>21806</v>
      </c>
      <c r="J14" s="75" t="s">
        <v>78</v>
      </c>
      <c r="K14" s="1" t="s">
        <v>43</v>
      </c>
    </row>
    <row r="15" spans="1:12" ht="21" customHeight="1" x14ac:dyDescent="0.4">
      <c r="A15" s="42"/>
      <c r="B15" s="32"/>
      <c r="C15" s="15"/>
      <c r="D15" s="18" t="s">
        <v>101</v>
      </c>
      <c r="E15" s="35"/>
      <c r="F15" s="28"/>
      <c r="G15" s="35"/>
      <c r="H15" s="35"/>
      <c r="I15" s="28"/>
      <c r="J15" s="75"/>
    </row>
    <row r="16" spans="1:12" ht="21" customHeight="1" x14ac:dyDescent="0.35">
      <c r="A16" s="42"/>
      <c r="B16" s="32"/>
      <c r="C16" s="15"/>
      <c r="D16" s="18"/>
      <c r="E16" s="33" t="s">
        <v>95</v>
      </c>
      <c r="F16" s="28">
        <v>1000</v>
      </c>
      <c r="G16" s="91"/>
      <c r="H16" s="91"/>
      <c r="I16" s="28">
        <f t="shared" si="0"/>
        <v>1000</v>
      </c>
      <c r="J16" s="72" t="s">
        <v>116</v>
      </c>
      <c r="K16" s="1" t="s">
        <v>43</v>
      </c>
    </row>
    <row r="17" spans="1:11" ht="18.600000000000001" customHeight="1" x14ac:dyDescent="0.35">
      <c r="A17" s="42"/>
      <c r="B17" s="32"/>
      <c r="C17" s="15"/>
      <c r="D17" s="18"/>
      <c r="E17" s="33" t="s">
        <v>40</v>
      </c>
      <c r="F17" s="28">
        <v>19200</v>
      </c>
      <c r="G17" s="33"/>
      <c r="H17" s="33"/>
      <c r="I17" s="28">
        <f t="shared" si="0"/>
        <v>19200</v>
      </c>
      <c r="J17" s="75" t="s">
        <v>45</v>
      </c>
      <c r="K17" s="1" t="s">
        <v>43</v>
      </c>
    </row>
    <row r="18" spans="1:11" ht="28.5" customHeight="1" x14ac:dyDescent="0.4">
      <c r="A18" s="42"/>
      <c r="B18" s="32"/>
      <c r="C18" s="83" t="s">
        <v>84</v>
      </c>
      <c r="D18" s="18"/>
      <c r="E18" s="48"/>
      <c r="F18" s="67">
        <f>SUM(F19:F59)</f>
        <v>3701388</v>
      </c>
      <c r="G18" s="67">
        <f>SUM(G19:G59)</f>
        <v>-234913</v>
      </c>
      <c r="H18" s="67">
        <f>SUM(H19:H59)</f>
        <v>215962</v>
      </c>
      <c r="I18" s="67">
        <f>SUM(I19:I59)</f>
        <v>3682437</v>
      </c>
      <c r="K18" s="25"/>
    </row>
    <row r="19" spans="1:11" ht="24" customHeight="1" x14ac:dyDescent="0.4">
      <c r="A19" s="42"/>
      <c r="B19" s="32"/>
      <c r="C19" s="4"/>
      <c r="D19" s="18" t="s">
        <v>98</v>
      </c>
      <c r="E19" s="35"/>
      <c r="F19" s="28"/>
      <c r="G19" s="35"/>
      <c r="H19" s="35"/>
      <c r="I19" s="28"/>
    </row>
    <row r="20" spans="1:11" ht="18" x14ac:dyDescent="0.35">
      <c r="A20" s="42"/>
      <c r="B20" s="32"/>
      <c r="D20" s="18" t="s">
        <v>5</v>
      </c>
      <c r="E20" s="33" t="s">
        <v>19</v>
      </c>
      <c r="F20" s="28">
        <v>25031</v>
      </c>
      <c r="G20" s="28"/>
      <c r="H20" s="28"/>
      <c r="I20" s="28">
        <f t="shared" ref="I20:I47" si="1">+F20+G20+H20</f>
        <v>25031</v>
      </c>
      <c r="J20" s="75" t="s">
        <v>58</v>
      </c>
      <c r="K20" s="66"/>
    </row>
    <row r="21" spans="1:11" ht="18" x14ac:dyDescent="0.35">
      <c r="A21" s="42"/>
      <c r="B21" s="32"/>
      <c r="D21" s="18"/>
      <c r="E21" s="71" t="s">
        <v>73</v>
      </c>
      <c r="F21" s="28">
        <v>600</v>
      </c>
      <c r="G21" s="71"/>
      <c r="H21" s="71"/>
      <c r="I21" s="28">
        <f t="shared" si="1"/>
        <v>600</v>
      </c>
      <c r="J21" s="75" t="s">
        <v>74</v>
      </c>
      <c r="K21" s="66"/>
    </row>
    <row r="22" spans="1:11" ht="18" x14ac:dyDescent="0.35">
      <c r="A22" s="42"/>
      <c r="B22" s="32"/>
      <c r="D22" s="18"/>
      <c r="E22" s="33" t="s">
        <v>14</v>
      </c>
      <c r="F22" s="28">
        <v>50</v>
      </c>
      <c r="G22" s="33"/>
      <c r="H22" s="33"/>
      <c r="I22" s="28">
        <f t="shared" si="1"/>
        <v>50</v>
      </c>
      <c r="J22" s="75" t="s">
        <v>54</v>
      </c>
    </row>
    <row r="23" spans="1:11" ht="18" x14ac:dyDescent="0.35">
      <c r="A23" s="42"/>
      <c r="B23" s="32"/>
      <c r="D23" s="18"/>
      <c r="E23" s="33" t="s">
        <v>13</v>
      </c>
      <c r="F23" s="28">
        <v>8500</v>
      </c>
      <c r="G23" s="33"/>
      <c r="H23" s="33"/>
      <c r="I23" s="28">
        <f t="shared" si="1"/>
        <v>8500</v>
      </c>
      <c r="J23" s="75" t="s">
        <v>49</v>
      </c>
    </row>
    <row r="24" spans="1:11" ht="18" x14ac:dyDescent="0.35">
      <c r="A24" s="42"/>
      <c r="B24" s="32"/>
      <c r="D24" s="18"/>
      <c r="E24" s="33" t="s">
        <v>129</v>
      </c>
      <c r="F24" s="28"/>
      <c r="G24" s="33"/>
      <c r="H24" s="28">
        <v>8000</v>
      </c>
      <c r="I24" s="28">
        <f t="shared" si="1"/>
        <v>8000</v>
      </c>
      <c r="J24" s="75" t="s">
        <v>130</v>
      </c>
    </row>
    <row r="25" spans="1:11" ht="18" x14ac:dyDescent="0.35">
      <c r="A25" s="42"/>
      <c r="B25" s="32"/>
      <c r="D25" s="18" t="s">
        <v>4</v>
      </c>
      <c r="E25" s="34" t="s">
        <v>32</v>
      </c>
      <c r="F25" s="28">
        <v>6408</v>
      </c>
      <c r="G25" s="28">
        <v>3400</v>
      </c>
      <c r="H25" s="28"/>
      <c r="I25" s="28">
        <f t="shared" si="1"/>
        <v>9808</v>
      </c>
      <c r="J25" s="75" t="s">
        <v>55</v>
      </c>
    </row>
    <row r="26" spans="1:11" ht="18" x14ac:dyDescent="0.35">
      <c r="A26" s="42"/>
      <c r="B26" s="32"/>
      <c r="D26" s="18"/>
      <c r="E26" s="33" t="s">
        <v>16</v>
      </c>
      <c r="F26" s="28">
        <v>1674</v>
      </c>
      <c r="G26" s="33"/>
      <c r="H26" s="33"/>
      <c r="I26" s="28">
        <f t="shared" si="1"/>
        <v>1674</v>
      </c>
      <c r="J26" s="76" t="s">
        <v>48</v>
      </c>
    </row>
    <row r="27" spans="1:11" ht="18" x14ac:dyDescent="0.35">
      <c r="A27" s="42"/>
      <c r="B27" s="32"/>
      <c r="D27" s="18"/>
      <c r="E27" s="71" t="s">
        <v>76</v>
      </c>
      <c r="F27" s="28">
        <f>23038-15000</f>
        <v>8038</v>
      </c>
      <c r="G27" s="71"/>
      <c r="H27" s="28">
        <v>-8038</v>
      </c>
      <c r="I27" s="28">
        <f t="shared" si="1"/>
        <v>0</v>
      </c>
      <c r="J27" s="75" t="s">
        <v>77</v>
      </c>
    </row>
    <row r="28" spans="1:11" ht="18" x14ac:dyDescent="0.35">
      <c r="A28" s="42"/>
      <c r="B28" s="32"/>
      <c r="D28" s="18"/>
      <c r="E28" s="33" t="s">
        <v>18</v>
      </c>
      <c r="F28" s="54">
        <v>3280</v>
      </c>
      <c r="G28" s="33"/>
      <c r="H28" s="33"/>
      <c r="I28" s="28">
        <f t="shared" si="1"/>
        <v>3280</v>
      </c>
      <c r="J28" s="75" t="s">
        <v>57</v>
      </c>
    </row>
    <row r="29" spans="1:11" ht="18" x14ac:dyDescent="0.35">
      <c r="A29" s="42"/>
      <c r="B29" s="32"/>
      <c r="D29" s="18"/>
      <c r="E29" s="95" t="s">
        <v>90</v>
      </c>
      <c r="F29" s="54">
        <v>16435</v>
      </c>
      <c r="G29" s="28">
        <v>16000</v>
      </c>
      <c r="H29" s="28"/>
      <c r="I29" s="28">
        <f t="shared" si="1"/>
        <v>32435</v>
      </c>
      <c r="J29" s="75" t="s">
        <v>110</v>
      </c>
    </row>
    <row r="30" spans="1:11" ht="18" x14ac:dyDescent="0.35">
      <c r="A30" s="42"/>
      <c r="B30" s="32"/>
      <c r="D30" s="18"/>
      <c r="E30" s="33" t="s">
        <v>10</v>
      </c>
      <c r="F30" s="28">
        <v>2000</v>
      </c>
      <c r="G30" s="33"/>
      <c r="H30" s="33"/>
      <c r="I30" s="28">
        <f t="shared" si="1"/>
        <v>2000</v>
      </c>
      <c r="J30" s="75" t="s">
        <v>53</v>
      </c>
    </row>
    <row r="31" spans="1:11" ht="18" x14ac:dyDescent="0.35">
      <c r="A31" s="42"/>
      <c r="B31" s="32"/>
      <c r="D31" s="18"/>
      <c r="E31" s="33" t="s">
        <v>92</v>
      </c>
      <c r="F31" s="28">
        <v>1000</v>
      </c>
      <c r="G31" s="33"/>
      <c r="H31" s="33"/>
      <c r="I31" s="28">
        <f t="shared" si="1"/>
        <v>1000</v>
      </c>
      <c r="J31" s="75" t="s">
        <v>117</v>
      </c>
    </row>
    <row r="32" spans="1:11" ht="18" x14ac:dyDescent="0.35">
      <c r="A32" s="42"/>
      <c r="B32" s="32"/>
      <c r="D32" s="18"/>
      <c r="E32" s="33" t="s">
        <v>36</v>
      </c>
      <c r="F32" s="28">
        <v>15000</v>
      </c>
      <c r="G32" s="33"/>
      <c r="H32" s="33"/>
      <c r="I32" s="28">
        <f t="shared" si="1"/>
        <v>15000</v>
      </c>
      <c r="J32" s="75" t="s">
        <v>50</v>
      </c>
    </row>
    <row r="33" spans="1:10" ht="19.5" customHeight="1" x14ac:dyDescent="0.35">
      <c r="A33" s="42"/>
      <c r="B33" s="32"/>
      <c r="D33" s="18" t="s">
        <v>6</v>
      </c>
      <c r="E33" s="33" t="s">
        <v>12</v>
      </c>
      <c r="F33" s="28">
        <v>4500</v>
      </c>
      <c r="G33" s="33"/>
      <c r="H33" s="33"/>
      <c r="I33" s="28">
        <f t="shared" si="1"/>
        <v>4500</v>
      </c>
      <c r="J33" s="75" t="s">
        <v>47</v>
      </c>
    </row>
    <row r="34" spans="1:10" ht="18" x14ac:dyDescent="0.35">
      <c r="A34" s="42"/>
      <c r="B34" s="32"/>
      <c r="D34" s="18"/>
      <c r="E34" s="33" t="s">
        <v>9</v>
      </c>
      <c r="F34" s="28">
        <v>8000</v>
      </c>
      <c r="G34" s="33"/>
      <c r="H34" s="33"/>
      <c r="I34" s="28">
        <f t="shared" si="1"/>
        <v>8000</v>
      </c>
      <c r="J34" s="75" t="s">
        <v>51</v>
      </c>
    </row>
    <row r="35" spans="1:10" ht="18" x14ac:dyDescent="0.35">
      <c r="A35" s="42"/>
      <c r="B35" s="32"/>
      <c r="D35" s="18"/>
      <c r="E35" s="33" t="s">
        <v>94</v>
      </c>
      <c r="F35" s="28">
        <v>7500</v>
      </c>
      <c r="G35" s="33"/>
      <c r="H35" s="28"/>
      <c r="I35" s="28">
        <f t="shared" si="1"/>
        <v>7500</v>
      </c>
      <c r="J35" s="75" t="s">
        <v>127</v>
      </c>
    </row>
    <row r="36" spans="1:10" ht="18" x14ac:dyDescent="0.35">
      <c r="A36" s="42"/>
      <c r="B36" s="32"/>
      <c r="D36" s="18"/>
      <c r="E36" s="33" t="s">
        <v>97</v>
      </c>
      <c r="F36" s="28">
        <v>2000</v>
      </c>
      <c r="G36" s="33"/>
      <c r="H36" s="33"/>
      <c r="I36" s="28">
        <f t="shared" si="1"/>
        <v>2000</v>
      </c>
      <c r="J36" s="75" t="s">
        <v>118</v>
      </c>
    </row>
    <row r="37" spans="1:10" ht="18" x14ac:dyDescent="0.35">
      <c r="A37" s="42"/>
      <c r="B37" s="32"/>
      <c r="D37" s="18"/>
      <c r="E37" s="33" t="s">
        <v>114</v>
      </c>
      <c r="F37" s="28"/>
      <c r="G37" s="28">
        <v>1000</v>
      </c>
      <c r="H37" s="28"/>
      <c r="I37" s="28">
        <f t="shared" si="1"/>
        <v>1000</v>
      </c>
      <c r="J37" s="75" t="s">
        <v>115</v>
      </c>
    </row>
    <row r="38" spans="1:10" ht="18" x14ac:dyDescent="0.35">
      <c r="A38" s="42"/>
      <c r="B38" s="32"/>
      <c r="D38" s="18"/>
      <c r="E38" s="33" t="s">
        <v>11</v>
      </c>
      <c r="F38" s="28">
        <v>6500</v>
      </c>
      <c r="G38" s="28">
        <v>-6500</v>
      </c>
      <c r="H38" s="28"/>
      <c r="I38" s="28">
        <f t="shared" si="1"/>
        <v>0</v>
      </c>
      <c r="J38" s="75" t="s">
        <v>46</v>
      </c>
    </row>
    <row r="39" spans="1:10" ht="18" x14ac:dyDescent="0.35">
      <c r="A39" s="42"/>
      <c r="B39" s="32"/>
      <c r="D39" s="18"/>
      <c r="E39" s="33" t="s">
        <v>91</v>
      </c>
      <c r="F39" s="28">
        <v>950</v>
      </c>
      <c r="G39" s="33"/>
      <c r="H39" s="33"/>
      <c r="I39" s="28">
        <f t="shared" si="1"/>
        <v>950</v>
      </c>
      <c r="J39" s="75" t="s">
        <v>119</v>
      </c>
    </row>
    <row r="40" spans="1:10" ht="18" x14ac:dyDescent="0.35">
      <c r="A40" s="42"/>
      <c r="B40" s="32"/>
      <c r="D40" s="18"/>
      <c r="E40" s="34" t="s">
        <v>30</v>
      </c>
      <c r="F40" s="28">
        <v>800</v>
      </c>
      <c r="G40" s="34"/>
      <c r="H40" s="34"/>
      <c r="I40" s="28">
        <f t="shared" si="1"/>
        <v>800</v>
      </c>
      <c r="J40" s="77" t="s">
        <v>52</v>
      </c>
    </row>
    <row r="41" spans="1:10" ht="18" x14ac:dyDescent="0.35">
      <c r="A41" s="42"/>
      <c r="B41" s="32"/>
      <c r="D41" s="18"/>
      <c r="E41" s="33" t="s">
        <v>20</v>
      </c>
      <c r="F41" s="28">
        <f>4500+500</f>
        <v>5000</v>
      </c>
      <c r="G41" s="33"/>
      <c r="H41" s="33"/>
      <c r="I41" s="28">
        <f t="shared" si="1"/>
        <v>5000</v>
      </c>
      <c r="J41" s="75" t="s">
        <v>59</v>
      </c>
    </row>
    <row r="42" spans="1:10" ht="18" x14ac:dyDescent="0.35">
      <c r="A42" s="42"/>
      <c r="B42" s="32"/>
      <c r="D42" s="18"/>
      <c r="E42" s="33" t="s">
        <v>17</v>
      </c>
      <c r="F42" s="28">
        <v>11176</v>
      </c>
      <c r="G42" s="33"/>
      <c r="H42" s="33"/>
      <c r="I42" s="28">
        <f t="shared" si="1"/>
        <v>11176</v>
      </c>
      <c r="J42" s="75" t="s">
        <v>56</v>
      </c>
    </row>
    <row r="43" spans="1:10" ht="18" x14ac:dyDescent="0.35">
      <c r="A43" s="42"/>
      <c r="B43" s="32"/>
      <c r="D43" s="18"/>
      <c r="E43" s="33" t="s">
        <v>96</v>
      </c>
      <c r="F43" s="28">
        <f>10000+10000</f>
        <v>20000</v>
      </c>
      <c r="G43" s="28">
        <v>-20000</v>
      </c>
      <c r="H43" s="28"/>
      <c r="I43" s="28">
        <f t="shared" si="1"/>
        <v>0</v>
      </c>
      <c r="J43" s="75" t="s">
        <v>120</v>
      </c>
    </row>
    <row r="44" spans="1:10" ht="18" x14ac:dyDescent="0.35">
      <c r="A44" s="42"/>
      <c r="B44" s="32"/>
      <c r="D44" s="18"/>
      <c r="E44" s="33" t="s">
        <v>102</v>
      </c>
      <c r="F44" s="28">
        <v>1000</v>
      </c>
      <c r="G44" s="33"/>
      <c r="H44" s="33"/>
      <c r="I44" s="28">
        <f t="shared" si="1"/>
        <v>1000</v>
      </c>
      <c r="J44" s="75" t="s">
        <v>121</v>
      </c>
    </row>
    <row r="45" spans="1:10" ht="18" x14ac:dyDescent="0.35">
      <c r="A45" s="42"/>
      <c r="B45" s="32"/>
      <c r="D45" s="18"/>
      <c r="E45" s="33" t="s">
        <v>103</v>
      </c>
      <c r="F45" s="28">
        <v>1000</v>
      </c>
      <c r="G45" s="33"/>
      <c r="H45" s="33"/>
      <c r="I45" s="28">
        <f t="shared" si="1"/>
        <v>1000</v>
      </c>
      <c r="J45" s="75" t="s">
        <v>122</v>
      </c>
    </row>
    <row r="46" spans="1:10" ht="18" x14ac:dyDescent="0.35">
      <c r="A46" s="42"/>
      <c r="B46" s="32"/>
      <c r="D46" s="18"/>
      <c r="E46" s="34" t="s">
        <v>124</v>
      </c>
      <c r="F46" s="28"/>
      <c r="G46" s="28">
        <f>3366+321</f>
        <v>3687</v>
      </c>
      <c r="H46" s="28"/>
      <c r="I46" s="28">
        <f t="shared" si="1"/>
        <v>3687</v>
      </c>
      <c r="J46" s="75" t="s">
        <v>125</v>
      </c>
    </row>
    <row r="47" spans="1:10" ht="18" x14ac:dyDescent="0.35">
      <c r="A47" s="42"/>
      <c r="B47" s="32"/>
      <c r="D47" s="18" t="s">
        <v>4</v>
      </c>
      <c r="E47" s="34" t="s">
        <v>33</v>
      </c>
      <c r="F47" s="28">
        <f>8000+9000</f>
        <v>17000</v>
      </c>
      <c r="G47" s="28">
        <v>20000</v>
      </c>
      <c r="H47" s="28"/>
      <c r="I47" s="28">
        <f t="shared" si="1"/>
        <v>37000</v>
      </c>
      <c r="J47" s="75" t="s">
        <v>60</v>
      </c>
    </row>
    <row r="48" spans="1:10" ht="21" customHeight="1" x14ac:dyDescent="0.4">
      <c r="A48" s="42"/>
      <c r="B48" s="32"/>
      <c r="D48" s="18" t="s">
        <v>79</v>
      </c>
      <c r="E48" s="35"/>
      <c r="F48" s="28"/>
      <c r="G48" s="35"/>
      <c r="H48" s="35"/>
      <c r="I48" s="28"/>
    </row>
    <row r="49" spans="1:12" ht="18" x14ac:dyDescent="0.35">
      <c r="A49" s="42"/>
      <c r="B49" s="32"/>
      <c r="D49" s="18"/>
      <c r="E49" s="33" t="s">
        <v>21</v>
      </c>
      <c r="F49" s="28">
        <v>7100</v>
      </c>
      <c r="G49" s="33"/>
      <c r="H49" s="33"/>
      <c r="I49" s="28">
        <f t="shared" ref="I49" si="2">+F49+G49+H49</f>
        <v>7100</v>
      </c>
      <c r="J49" s="75" t="s">
        <v>61</v>
      </c>
      <c r="K49" s="1" t="s">
        <v>26</v>
      </c>
    </row>
    <row r="50" spans="1:12" ht="18.75" customHeight="1" x14ac:dyDescent="0.4">
      <c r="A50" s="42"/>
      <c r="B50" s="32"/>
      <c r="D50" s="82" t="s">
        <v>82</v>
      </c>
      <c r="E50" s="35"/>
      <c r="F50" s="28"/>
      <c r="G50" s="103"/>
      <c r="H50" s="103"/>
      <c r="I50" s="28"/>
    </row>
    <row r="51" spans="1:12" ht="18" x14ac:dyDescent="0.35">
      <c r="A51" s="42"/>
      <c r="B51" s="32"/>
      <c r="D51" s="18" t="s">
        <v>6</v>
      </c>
      <c r="E51" s="34" t="s">
        <v>24</v>
      </c>
      <c r="F51" s="28">
        <v>359135</v>
      </c>
      <c r="G51" s="34"/>
      <c r="H51" s="34"/>
      <c r="I51" s="28">
        <f t="shared" ref="I51:I54" si="3">+F51+G51+H51</f>
        <v>359135</v>
      </c>
      <c r="J51" s="75" t="s">
        <v>64</v>
      </c>
    </row>
    <row r="52" spans="1:12" ht="18" x14ac:dyDescent="0.35">
      <c r="A52" s="42"/>
      <c r="B52" s="32"/>
      <c r="D52" s="18"/>
      <c r="E52" s="33" t="s">
        <v>99</v>
      </c>
      <c r="F52" s="28">
        <v>827468</v>
      </c>
      <c r="G52" s="33"/>
      <c r="H52" s="33"/>
      <c r="I52" s="28">
        <f t="shared" si="3"/>
        <v>827468</v>
      </c>
      <c r="J52" s="75" t="s">
        <v>62</v>
      </c>
      <c r="K52" s="1" t="s">
        <v>27</v>
      </c>
    </row>
    <row r="53" spans="1:12" ht="18" x14ac:dyDescent="0.35">
      <c r="A53" s="42"/>
      <c r="B53" s="32"/>
      <c r="D53" s="18"/>
      <c r="E53" s="34" t="s">
        <v>23</v>
      </c>
      <c r="F53" s="28">
        <v>313408</v>
      </c>
      <c r="G53" s="34"/>
      <c r="H53" s="34"/>
      <c r="I53" s="28">
        <f t="shared" si="3"/>
        <v>313408</v>
      </c>
      <c r="J53" s="75" t="s">
        <v>63</v>
      </c>
    </row>
    <row r="54" spans="1:12" ht="18" x14ac:dyDescent="0.35">
      <c r="A54" s="42"/>
      <c r="B54" s="32"/>
      <c r="D54" s="55"/>
      <c r="E54" s="34" t="s">
        <v>25</v>
      </c>
      <c r="F54" s="28">
        <f>2037879-137000</f>
        <v>1900879</v>
      </c>
      <c r="G54" s="28">
        <f>-107950-44550</f>
        <v>-152500</v>
      </c>
      <c r="H54" s="28">
        <f>16000+200000</f>
        <v>216000</v>
      </c>
      <c r="I54" s="28">
        <f t="shared" si="3"/>
        <v>1964379</v>
      </c>
      <c r="J54" s="72" t="s">
        <v>65</v>
      </c>
    </row>
    <row r="55" spans="1:12" s="9" customFormat="1" ht="21.75" customHeight="1" x14ac:dyDescent="0.6">
      <c r="A55" s="42"/>
      <c r="B55" s="50"/>
      <c r="C55" s="38"/>
      <c r="D55" s="55" t="s">
        <v>39</v>
      </c>
      <c r="E55" s="35"/>
      <c r="F55" s="31"/>
      <c r="G55" s="104"/>
      <c r="H55" s="104"/>
      <c r="I55" s="28"/>
      <c r="J55" s="38"/>
      <c r="L55" s="59"/>
    </row>
    <row r="56" spans="1:12" ht="18" x14ac:dyDescent="0.35">
      <c r="A56" s="42"/>
      <c r="B56" s="32"/>
      <c r="D56" s="18"/>
      <c r="E56" s="71" t="s">
        <v>75</v>
      </c>
      <c r="F56" s="54">
        <v>10956</v>
      </c>
      <c r="G56" s="71"/>
      <c r="H56" s="71"/>
      <c r="I56" s="28">
        <f t="shared" ref="I56:I59" si="4">+F56+G56+H56</f>
        <v>10956</v>
      </c>
      <c r="J56" s="81" t="s">
        <v>67</v>
      </c>
    </row>
    <row r="57" spans="1:12" ht="18" x14ac:dyDescent="0.35">
      <c r="A57" s="42"/>
      <c r="B57" s="32"/>
      <c r="D57" s="18"/>
      <c r="E57" s="71" t="s">
        <v>93</v>
      </c>
      <c r="F57" s="54">
        <v>3000</v>
      </c>
      <c r="G57" s="71"/>
      <c r="H57" s="71"/>
      <c r="I57" s="28">
        <f t="shared" si="4"/>
        <v>3000</v>
      </c>
      <c r="J57" s="81" t="s">
        <v>123</v>
      </c>
    </row>
    <row r="58" spans="1:12" ht="18" x14ac:dyDescent="0.35">
      <c r="A58" s="42"/>
      <c r="B58" s="32"/>
      <c r="D58" s="18"/>
      <c r="E58" s="33" t="s">
        <v>15</v>
      </c>
      <c r="F58" s="28">
        <f>5000+1000</f>
        <v>6000</v>
      </c>
      <c r="G58" s="33"/>
      <c r="H58" s="33"/>
      <c r="I58" s="28">
        <f t="shared" si="4"/>
        <v>6000</v>
      </c>
      <c r="J58" s="76" t="s">
        <v>66</v>
      </c>
    </row>
    <row r="59" spans="1:12" ht="18" x14ac:dyDescent="0.35">
      <c r="A59" s="42"/>
      <c r="B59" s="32"/>
      <c r="D59" s="18"/>
      <c r="E59" s="52" t="s">
        <v>35</v>
      </c>
      <c r="F59" s="28">
        <v>100000</v>
      </c>
      <c r="G59" s="28">
        <v>-100000</v>
      </c>
      <c r="H59" s="28"/>
      <c r="I59" s="28">
        <f t="shared" si="4"/>
        <v>0</v>
      </c>
      <c r="J59" s="75" t="s">
        <v>70</v>
      </c>
    </row>
    <row r="60" spans="1:12" ht="29.25" customHeight="1" x14ac:dyDescent="0.3">
      <c r="A60" s="42"/>
      <c r="B60" s="32"/>
      <c r="C60" s="84" t="s">
        <v>85</v>
      </c>
      <c r="D60"/>
      <c r="E60" s="51"/>
      <c r="F60" s="67">
        <f>+F61</f>
        <v>2000</v>
      </c>
      <c r="G60" s="67">
        <f>+G61</f>
        <v>0</v>
      </c>
      <c r="H60" s="67">
        <f>+H61</f>
        <v>0</v>
      </c>
      <c r="I60" s="67">
        <f>+I61</f>
        <v>2000</v>
      </c>
    </row>
    <row r="61" spans="1:12" ht="18.600000000000001" thickBot="1" x14ac:dyDescent="0.4">
      <c r="A61" s="43"/>
      <c r="B61" s="36"/>
      <c r="C61" s="7"/>
      <c r="D61" s="17"/>
      <c r="E61" s="37" t="s">
        <v>31</v>
      </c>
      <c r="F61" s="29">
        <v>2000</v>
      </c>
      <c r="G61" s="37"/>
      <c r="H61" s="105"/>
      <c r="I61" s="28">
        <f t="shared" ref="I61" si="5">+F61+G61+H61</f>
        <v>2000</v>
      </c>
      <c r="J61" s="78" t="s">
        <v>68</v>
      </c>
      <c r="K61" s="1" t="s">
        <v>69</v>
      </c>
    </row>
    <row r="62" spans="1:12" s="9" customFormat="1" ht="37.5" customHeight="1" x14ac:dyDescent="0.6">
      <c r="A62" s="44" t="s">
        <v>38</v>
      </c>
      <c r="B62" s="45" t="s">
        <v>2</v>
      </c>
      <c r="C62" s="8"/>
      <c r="D62" s="16"/>
      <c r="E62" s="49"/>
      <c r="F62" s="27">
        <f>+F63+F67+F71+F74</f>
        <v>153491</v>
      </c>
      <c r="G62" s="27">
        <f>+G63+G67+G71+G74</f>
        <v>252500</v>
      </c>
      <c r="H62" s="27">
        <f>+H63+H67+H71+H74</f>
        <v>172500</v>
      </c>
      <c r="I62" s="27">
        <f>+I63+I67+I71+I74</f>
        <v>578491</v>
      </c>
      <c r="J62" s="38"/>
      <c r="L62" s="59"/>
    </row>
    <row r="63" spans="1:12" s="9" customFormat="1" ht="27" customHeight="1" x14ac:dyDescent="0.35">
      <c r="A63" s="42"/>
      <c r="B63" s="50"/>
      <c r="C63" s="84" t="s">
        <v>89</v>
      </c>
      <c r="D63" s="18"/>
      <c r="E63" s="92"/>
      <c r="F63" s="67">
        <f>F66+F65</f>
        <v>0</v>
      </c>
      <c r="G63" s="67">
        <f>G66+G65</f>
        <v>152500</v>
      </c>
      <c r="H63" s="67">
        <f t="shared" ref="H63:I63" si="6">H66+H65</f>
        <v>8000</v>
      </c>
      <c r="I63" s="67">
        <f t="shared" si="6"/>
        <v>160500</v>
      </c>
      <c r="J63" s="38"/>
      <c r="L63" s="59"/>
    </row>
    <row r="64" spans="1:12" s="9" customFormat="1" ht="21" customHeight="1" x14ac:dyDescent="0.6">
      <c r="A64" s="42"/>
      <c r="B64" s="50"/>
      <c r="C64" s="84"/>
      <c r="D64" s="55" t="s">
        <v>108</v>
      </c>
      <c r="E64" s="55"/>
      <c r="F64" s="93"/>
      <c r="G64" s="93"/>
      <c r="H64" s="93"/>
      <c r="I64" s="93"/>
      <c r="J64" s="38"/>
      <c r="L64" s="59"/>
    </row>
    <row r="65" spans="1:12" s="9" customFormat="1" ht="21" customHeight="1" x14ac:dyDescent="0.35">
      <c r="A65" s="42"/>
      <c r="B65" s="50"/>
      <c r="C65" s="84"/>
      <c r="D65" s="55"/>
      <c r="E65" s="33" t="s">
        <v>17</v>
      </c>
      <c r="F65" s="28"/>
      <c r="G65" s="33"/>
      <c r="H65" s="28">
        <v>8000</v>
      </c>
      <c r="I65" s="28">
        <f t="shared" ref="I65" si="7">+F65+G65+H65</f>
        <v>8000</v>
      </c>
      <c r="J65" s="75" t="s">
        <v>56</v>
      </c>
      <c r="L65" s="59"/>
    </row>
    <row r="66" spans="1:12" s="9" customFormat="1" ht="19.5" customHeight="1" x14ac:dyDescent="0.35">
      <c r="A66" s="42"/>
      <c r="B66" s="50"/>
      <c r="C66" s="30"/>
      <c r="D66" s="18"/>
      <c r="E66" s="34" t="s">
        <v>25</v>
      </c>
      <c r="F66" s="28"/>
      <c r="G66" s="28">
        <f>107950+44550</f>
        <v>152500</v>
      </c>
      <c r="H66" s="28"/>
      <c r="I66" s="28">
        <f t="shared" ref="I66" si="8">+F66+G66+H66</f>
        <v>152500</v>
      </c>
      <c r="J66" s="75" t="s">
        <v>113</v>
      </c>
      <c r="K66" s="90" t="s">
        <v>109</v>
      </c>
      <c r="L66" s="59"/>
    </row>
    <row r="67" spans="1:12" s="9" customFormat="1" ht="25.5" customHeight="1" x14ac:dyDescent="0.35">
      <c r="A67" s="42"/>
      <c r="B67" s="50"/>
      <c r="C67" s="84" t="s">
        <v>87</v>
      </c>
      <c r="D67" s="86"/>
      <c r="E67" s="87"/>
      <c r="F67" s="67">
        <f>+F69+F70</f>
        <v>500</v>
      </c>
      <c r="G67" s="67">
        <f>+G69+G70</f>
        <v>0</v>
      </c>
      <c r="H67" s="67">
        <f>+H69+H70</f>
        <v>164500</v>
      </c>
      <c r="I67" s="67">
        <f>+I69+I70</f>
        <v>165000</v>
      </c>
      <c r="J67" s="38"/>
      <c r="L67" s="59"/>
    </row>
    <row r="68" spans="1:12" s="9" customFormat="1" ht="23.25" customHeight="1" x14ac:dyDescent="0.35">
      <c r="A68" s="42"/>
      <c r="B68" s="50"/>
      <c r="C68" s="84"/>
      <c r="D68" s="18" t="s">
        <v>107</v>
      </c>
      <c r="E68" s="18"/>
      <c r="F68" s="67"/>
      <c r="G68" s="94"/>
      <c r="H68" s="94"/>
      <c r="I68" s="67"/>
      <c r="J68" s="38"/>
      <c r="L68" s="59"/>
    </row>
    <row r="69" spans="1:12" s="9" customFormat="1" ht="18" x14ac:dyDescent="0.35">
      <c r="A69" s="42"/>
      <c r="B69" s="50"/>
      <c r="C69" s="30"/>
      <c r="D69" s="18"/>
      <c r="E69" s="88" t="s">
        <v>104</v>
      </c>
      <c r="F69" s="28">
        <v>500</v>
      </c>
      <c r="G69" s="88"/>
      <c r="H69" s="88"/>
      <c r="I69" s="28">
        <f t="shared" ref="I69:I70" si="9">+F69+G69+H69</f>
        <v>500</v>
      </c>
      <c r="J69" s="89" t="s">
        <v>72</v>
      </c>
      <c r="K69" s="90" t="s">
        <v>86</v>
      </c>
      <c r="L69" s="59"/>
    </row>
    <row r="70" spans="1:12" s="9" customFormat="1" ht="18" x14ac:dyDescent="0.35">
      <c r="A70" s="42"/>
      <c r="B70" s="50"/>
      <c r="C70" s="30"/>
      <c r="D70" s="18"/>
      <c r="E70" s="88" t="s">
        <v>131</v>
      </c>
      <c r="F70" s="28"/>
      <c r="G70" s="88"/>
      <c r="H70" s="28">
        <f>129528+34972</f>
        <v>164500</v>
      </c>
      <c r="I70" s="28">
        <f t="shared" si="9"/>
        <v>164500</v>
      </c>
      <c r="J70" s="89" t="s">
        <v>133</v>
      </c>
      <c r="K70" s="90" t="s">
        <v>132</v>
      </c>
      <c r="L70" s="59"/>
    </row>
    <row r="71" spans="1:12" s="9" customFormat="1" ht="26.25" customHeight="1" x14ac:dyDescent="0.35">
      <c r="A71" s="42"/>
      <c r="B71" s="50"/>
      <c r="C71" s="84" t="s">
        <v>88</v>
      </c>
      <c r="D71" s="86"/>
      <c r="E71" s="87"/>
      <c r="F71" s="67">
        <f>+F73</f>
        <v>152991</v>
      </c>
      <c r="G71" s="67">
        <f>+G73</f>
        <v>100000</v>
      </c>
      <c r="H71" s="67">
        <f>+H73</f>
        <v>0</v>
      </c>
      <c r="I71" s="67">
        <f>+I73</f>
        <v>252991</v>
      </c>
      <c r="J71" s="38"/>
      <c r="L71" s="59"/>
    </row>
    <row r="72" spans="1:12" s="9" customFormat="1" ht="21.75" customHeight="1" x14ac:dyDescent="0.35">
      <c r="A72" s="42"/>
      <c r="B72" s="50"/>
      <c r="C72" s="38"/>
      <c r="D72" s="18" t="s">
        <v>106</v>
      </c>
      <c r="E72" s="51"/>
      <c r="F72" s="68"/>
      <c r="G72" s="51"/>
      <c r="H72" s="51"/>
      <c r="I72" s="67"/>
      <c r="J72" s="38"/>
      <c r="L72" s="59"/>
    </row>
    <row r="73" spans="1:12" s="9" customFormat="1" ht="18.600000000000001" thickBot="1" x14ac:dyDescent="0.4">
      <c r="A73" s="42"/>
      <c r="B73" s="50"/>
      <c r="C73" s="30"/>
      <c r="D73" s="18"/>
      <c r="E73" s="52" t="s">
        <v>35</v>
      </c>
      <c r="F73" s="28">
        <v>152991</v>
      </c>
      <c r="G73" s="28">
        <v>100000</v>
      </c>
      <c r="H73" s="28"/>
      <c r="I73" s="28">
        <f t="shared" ref="I73" si="10">+F73+G73+H73</f>
        <v>252991</v>
      </c>
      <c r="J73" s="75" t="s">
        <v>70</v>
      </c>
      <c r="K73" s="75" t="s">
        <v>29</v>
      </c>
      <c r="L73" s="59"/>
    </row>
    <row r="74" spans="1:12" s="10" customFormat="1" ht="18.75" hidden="1" customHeight="1" x14ac:dyDescent="0.35">
      <c r="A74" s="42"/>
      <c r="B74" s="53"/>
      <c r="C74" s="84" t="s">
        <v>89</v>
      </c>
      <c r="D74" s="86"/>
      <c r="E74" s="87"/>
      <c r="F74" s="68">
        <f>SUM(F75:F77)</f>
        <v>0</v>
      </c>
      <c r="G74" s="87"/>
      <c r="H74" s="87"/>
      <c r="I74" s="68">
        <f>SUM(I75:I77)</f>
        <v>0</v>
      </c>
      <c r="J74" s="79"/>
      <c r="L74" s="60"/>
    </row>
    <row r="75" spans="1:12" ht="18.75" hidden="1" customHeight="1" x14ac:dyDescent="0.35">
      <c r="A75" s="42"/>
      <c r="B75" s="32"/>
      <c r="D75" s="18" t="s">
        <v>7</v>
      </c>
      <c r="E75" s="33"/>
      <c r="F75" s="28"/>
      <c r="G75" s="33"/>
      <c r="H75" s="33"/>
      <c r="I75" s="28"/>
    </row>
    <row r="76" spans="1:12" ht="18.600000000000001" hidden="1" thickBot="1" x14ac:dyDescent="0.4">
      <c r="A76" s="42"/>
      <c r="B76" s="32"/>
      <c r="D76" s="18"/>
      <c r="E76" s="33" t="s">
        <v>41</v>
      </c>
      <c r="F76" s="28"/>
      <c r="G76" s="33"/>
      <c r="H76" s="33"/>
      <c r="I76" s="28"/>
      <c r="J76" s="72" t="s">
        <v>71</v>
      </c>
      <c r="K76" s="1" t="s">
        <v>28</v>
      </c>
    </row>
    <row r="77" spans="1:12" ht="19.5" hidden="1" customHeight="1" thickBot="1" x14ac:dyDescent="0.4">
      <c r="A77" s="43"/>
      <c r="B77" s="36"/>
      <c r="C77" s="7"/>
      <c r="D77" s="17"/>
      <c r="E77" s="69" t="s">
        <v>35</v>
      </c>
      <c r="F77" s="70"/>
      <c r="G77" s="69"/>
      <c r="H77" s="69"/>
      <c r="I77" s="70"/>
      <c r="J77" s="75" t="s">
        <v>70</v>
      </c>
      <c r="K77" s="1" t="s">
        <v>28</v>
      </c>
    </row>
    <row r="78" spans="1:12" s="11" customFormat="1" ht="46.5" customHeight="1" thickBot="1" x14ac:dyDescent="0.35">
      <c r="A78" s="62"/>
      <c r="B78" s="63" t="s">
        <v>3</v>
      </c>
      <c r="C78" s="63"/>
      <c r="D78" s="64"/>
      <c r="E78" s="63"/>
      <c r="F78" s="65">
        <f>+F7+F62</f>
        <v>3959857</v>
      </c>
      <c r="G78" s="65">
        <f>+G7+G62</f>
        <v>23544</v>
      </c>
      <c r="H78" s="65">
        <f>+H7+H62</f>
        <v>404413</v>
      </c>
      <c r="I78" s="65">
        <f>+I7+I62</f>
        <v>4387814</v>
      </c>
      <c r="J78" s="80"/>
      <c r="L78" s="61"/>
    </row>
  </sheetData>
  <sortState xmlns:xlrd2="http://schemas.microsoft.com/office/spreadsheetml/2017/richdata2" ref="A19:L38">
    <sortCondition ref="E19:E38"/>
  </sortState>
  <mergeCells count="1">
    <mergeCell ref="A3:I3"/>
  </mergeCells>
  <printOptions horizontalCentered="1"/>
  <pageMargins left="0.55118110236220474" right="0.43307086614173229" top="0.47244094488188981" bottom="0.43307086614173229" header="0.27559055118110237" footer="0.15748031496062992"/>
  <pageSetup paperSize="9" scale="39" firstPageNumber="55" fitToHeight="0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BB27FB-5196-47C7-9DB7-88B1E7B333B3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2025-02-14T08:43:10Z</cp:lastPrinted>
  <dcterms:created xsi:type="dcterms:W3CDTF">2011-01-19T13:10:16Z</dcterms:created>
  <dcterms:modified xsi:type="dcterms:W3CDTF">2025-02-14T08:43:16Z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