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5. év dolgai\TEST2 2025\KÉSZ\"/>
    </mc:Choice>
  </mc:AlternateContent>
  <bookViews>
    <workbookView xWindow="0" yWindow="0" windowWidth="28800" windowHeight="11835"/>
  </bookViews>
  <sheets>
    <sheet name="BERUHÁZÁS" sheetId="4" r:id="rId1"/>
  </sheets>
  <definedNames>
    <definedName name="_xlnm.Print_Titles" localSheetId="0">BERUHÁZÁS!$7:$8</definedName>
    <definedName name="_xlnm.Print_Area" localSheetId="0">BERUHÁZÁS!$A$4:$H$113</definedName>
  </definedNames>
  <calcPr calcId="191029"/>
</workbook>
</file>

<file path=xl/calcChain.xml><?xml version="1.0" encoding="utf-8"?>
<calcChain xmlns="http://schemas.openxmlformats.org/spreadsheetml/2006/main">
  <c r="B65" i="4" l="1"/>
  <c r="C65" i="4"/>
  <c r="D65" i="4"/>
  <c r="E65" i="4"/>
  <c r="G65" i="4"/>
  <c r="F65" i="4"/>
  <c r="G66" i="4"/>
  <c r="E61" i="4"/>
  <c r="F100" i="4" l="1"/>
  <c r="F104" i="4" l="1"/>
  <c r="F105" i="4" l="1"/>
  <c r="E105" i="4"/>
  <c r="G107" i="4"/>
  <c r="F97" i="4" l="1"/>
  <c r="F96" i="4"/>
  <c r="F61" i="4" l="1"/>
  <c r="F53" i="4"/>
  <c r="F13" i="4"/>
  <c r="F99" i="4"/>
  <c r="F46" i="4" l="1"/>
  <c r="G63" i="4" l="1"/>
  <c r="F109" i="4"/>
  <c r="G34" i="4" l="1"/>
  <c r="G35" i="4"/>
  <c r="G36" i="4"/>
  <c r="G37" i="4"/>
  <c r="G38" i="4"/>
  <c r="G72" i="4" l="1"/>
  <c r="G56" i="4" l="1"/>
  <c r="F20" i="4" l="1"/>
  <c r="C20" i="4"/>
  <c r="G12" i="4" l="1"/>
  <c r="G42" i="4"/>
  <c r="F110" i="4" l="1"/>
  <c r="G111" i="4"/>
  <c r="G71" i="4" l="1"/>
  <c r="E112" i="4" l="1"/>
  <c r="E100" i="4"/>
  <c r="E96" i="4"/>
  <c r="E97" i="4"/>
  <c r="E99" i="4" l="1"/>
  <c r="G89" i="4"/>
  <c r="E77" i="4"/>
  <c r="E94" i="4" l="1"/>
  <c r="D95" i="4"/>
  <c r="G95" i="4" s="1"/>
  <c r="D94" i="4"/>
  <c r="G94" i="4" s="1"/>
  <c r="E20" i="4" l="1"/>
  <c r="D29" i="4"/>
  <c r="G31" i="4" l="1"/>
  <c r="D30" i="4"/>
  <c r="G30" i="4" l="1"/>
  <c r="E13" i="4"/>
  <c r="E101" i="4" l="1"/>
  <c r="F108" i="4" l="1"/>
  <c r="F102" i="4"/>
  <c r="F98" i="4"/>
  <c r="E110" i="4"/>
  <c r="E108" i="4"/>
  <c r="E102" i="4"/>
  <c r="G112" i="4"/>
  <c r="G110" i="4" s="1"/>
  <c r="G109" i="4"/>
  <c r="G108" i="4" s="1"/>
  <c r="G106" i="4"/>
  <c r="G105" i="4" s="1"/>
  <c r="G104" i="4"/>
  <c r="G103" i="4"/>
  <c r="G101" i="4"/>
  <c r="G100" i="4"/>
  <c r="G99" i="4"/>
  <c r="E98" i="4"/>
  <c r="G102" i="4" l="1"/>
  <c r="G98" i="4"/>
  <c r="E93" i="4" l="1"/>
  <c r="E92" i="4" s="1"/>
  <c r="F93" i="4"/>
  <c r="F92" i="4" s="1"/>
  <c r="C83" i="4" l="1"/>
  <c r="E83" i="4"/>
  <c r="F83" i="4"/>
  <c r="E75" i="4"/>
  <c r="F75" i="4"/>
  <c r="E74" i="4"/>
  <c r="E58" i="4"/>
  <c r="F58" i="4"/>
  <c r="E53" i="4"/>
  <c r="E50" i="4"/>
  <c r="F50" i="4"/>
  <c r="E47" i="4"/>
  <c r="F47" i="4"/>
  <c r="E45" i="4"/>
  <c r="F45" i="4"/>
  <c r="E10" i="4"/>
  <c r="F10" i="4"/>
  <c r="E9" i="4" l="1"/>
  <c r="F74" i="4"/>
  <c r="F9" i="4"/>
  <c r="C74" i="4"/>
  <c r="C61" i="4"/>
  <c r="B61" i="4"/>
  <c r="C58" i="4"/>
  <c r="B58" i="4"/>
  <c r="C53" i="4"/>
  <c r="B53" i="4"/>
  <c r="C50" i="4"/>
  <c r="B50" i="4"/>
  <c r="B47" i="4"/>
  <c r="C45" i="4"/>
  <c r="B20" i="4"/>
  <c r="C10" i="4"/>
  <c r="B10" i="4"/>
  <c r="D69" i="4" l="1"/>
  <c r="G69" i="4" s="1"/>
  <c r="C49" i="4" l="1"/>
  <c r="C47" i="4" s="1"/>
  <c r="C9" i="4" s="1"/>
  <c r="B86" i="4" l="1"/>
  <c r="D86" i="4" s="1"/>
  <c r="G86" i="4" s="1"/>
  <c r="B85" i="4"/>
  <c r="B91" i="4"/>
  <c r="B84" i="4"/>
  <c r="B78" i="4"/>
  <c r="D78" i="4" s="1"/>
  <c r="G78" i="4" s="1"/>
  <c r="B77" i="4"/>
  <c r="B76" i="4"/>
  <c r="B79" i="4"/>
  <c r="B80" i="4"/>
  <c r="B82" i="4"/>
  <c r="B75" i="4" l="1"/>
  <c r="B83" i="4"/>
  <c r="D96" i="4"/>
  <c r="G96" i="4" s="1"/>
  <c r="D91" i="4"/>
  <c r="G91" i="4" s="1"/>
  <c r="D90" i="4"/>
  <c r="G90" i="4" s="1"/>
  <c r="D88" i="4"/>
  <c r="G88" i="4" s="1"/>
  <c r="D87" i="4"/>
  <c r="G87" i="4" s="1"/>
  <c r="D85" i="4"/>
  <c r="G85" i="4" s="1"/>
  <c r="D84" i="4"/>
  <c r="G84" i="4" s="1"/>
  <c r="D82" i="4"/>
  <c r="G82" i="4" s="1"/>
  <c r="D81" i="4"/>
  <c r="G81" i="4" s="1"/>
  <c r="D80" i="4"/>
  <c r="G80" i="4" s="1"/>
  <c r="D79" i="4"/>
  <c r="G79" i="4" s="1"/>
  <c r="D77" i="4"/>
  <c r="G77" i="4" s="1"/>
  <c r="D76" i="4"/>
  <c r="G76" i="4" s="1"/>
  <c r="C93" i="4"/>
  <c r="C92" i="4" s="1"/>
  <c r="C113" i="4" s="1"/>
  <c r="B97" i="4"/>
  <c r="D97" i="4" s="1"/>
  <c r="G97" i="4" s="1"/>
  <c r="G83" i="4" l="1"/>
  <c r="G75" i="4"/>
  <c r="G93" i="4"/>
  <c r="G92" i="4" s="1"/>
  <c r="D75" i="4"/>
  <c r="D83" i="4"/>
  <c r="B74" i="4"/>
  <c r="D93" i="4"/>
  <c r="D92" i="4" s="1"/>
  <c r="D67" i="4"/>
  <c r="G67" i="4" l="1"/>
  <c r="G74" i="4"/>
  <c r="D74" i="4"/>
  <c r="D68" i="4"/>
  <c r="G68" i="4" s="1"/>
  <c r="D70" i="4"/>
  <c r="G70" i="4" s="1"/>
  <c r="D73" i="4"/>
  <c r="G73" i="4" s="1"/>
  <c r="D62" i="4"/>
  <c r="D64" i="4"/>
  <c r="G64" i="4" s="1"/>
  <c r="D60" i="4"/>
  <c r="G60" i="4" s="1"/>
  <c r="D59" i="4"/>
  <c r="G59" i="4" s="1"/>
  <c r="D54" i="4"/>
  <c r="G54" i="4" s="1"/>
  <c r="D57" i="4"/>
  <c r="G57" i="4" s="1"/>
  <c r="D55" i="4"/>
  <c r="G55" i="4" s="1"/>
  <c r="D52" i="4"/>
  <c r="G52" i="4" s="1"/>
  <c r="D51" i="4"/>
  <c r="D48" i="4"/>
  <c r="G48" i="4" s="1"/>
  <c r="D22" i="4"/>
  <c r="G22" i="4" s="1"/>
  <c r="D23" i="4"/>
  <c r="G23" i="4" s="1"/>
  <c r="D24" i="4"/>
  <c r="G24" i="4" s="1"/>
  <c r="D25" i="4"/>
  <c r="G25" i="4" s="1"/>
  <c r="D26" i="4"/>
  <c r="G26" i="4" s="1"/>
  <c r="D27" i="4"/>
  <c r="G27" i="4" s="1"/>
  <c r="D28" i="4"/>
  <c r="G28" i="4" s="1"/>
  <c r="G29" i="4"/>
  <c r="D32" i="4"/>
  <c r="G32" i="4" s="1"/>
  <c r="D33" i="4"/>
  <c r="G33" i="4" s="1"/>
  <c r="D39" i="4"/>
  <c r="G39" i="4" s="1"/>
  <c r="D40" i="4"/>
  <c r="G40" i="4" s="1"/>
  <c r="D41" i="4"/>
  <c r="G41" i="4" s="1"/>
  <c r="D43" i="4"/>
  <c r="G43" i="4" s="1"/>
  <c r="D44" i="4"/>
  <c r="G44" i="4" s="1"/>
  <c r="D21" i="4"/>
  <c r="D11" i="4"/>
  <c r="G11" i="4" s="1"/>
  <c r="D13" i="4"/>
  <c r="G13" i="4" s="1"/>
  <c r="D14" i="4"/>
  <c r="G14" i="4" s="1"/>
  <c r="D15" i="4"/>
  <c r="G15" i="4" s="1"/>
  <c r="D16" i="4"/>
  <c r="G16" i="4" s="1"/>
  <c r="D17" i="4"/>
  <c r="G17" i="4" s="1"/>
  <c r="D18" i="4"/>
  <c r="G18" i="4" s="1"/>
  <c r="D19" i="4"/>
  <c r="G19" i="4" s="1"/>
  <c r="D49" i="4"/>
  <c r="G49" i="4" s="1"/>
  <c r="G53" i="4" l="1"/>
  <c r="D61" i="4"/>
  <c r="D20" i="4"/>
  <c r="G47" i="4"/>
  <c r="G58" i="4"/>
  <c r="G21" i="4"/>
  <c r="G20" i="4" s="1"/>
  <c r="G10" i="4"/>
  <c r="D50" i="4"/>
  <c r="G51" i="4"/>
  <c r="G50" i="4" s="1"/>
  <c r="G62" i="4"/>
  <c r="G61" i="4" s="1"/>
  <c r="D10" i="4"/>
  <c r="D53" i="4"/>
  <c r="D47" i="4"/>
  <c r="D58" i="4"/>
  <c r="B93" i="4"/>
  <c r="B92" i="4" s="1"/>
  <c r="B46" i="4" l="1"/>
  <c r="D46" i="4" l="1"/>
  <c r="G46" i="4" s="1"/>
  <c r="G45" i="4" s="1"/>
  <c r="G9" i="4" s="1"/>
  <c r="B45" i="4"/>
  <c r="B9" i="4" s="1"/>
  <c r="B113" i="4" s="1"/>
  <c r="D45" i="4" l="1"/>
  <c r="D9" i="4" s="1"/>
  <c r="D113" i="4" s="1"/>
  <c r="G113" i="4" l="1"/>
  <c r="E113" i="4"/>
  <c r="F113" i="4"/>
</calcChain>
</file>

<file path=xl/connections.xml><?xml version="1.0" encoding="utf-8"?>
<connections xmlns="http://schemas.openxmlformats.org/spreadsheetml/2006/main">
  <connection id="1" odcFile="http://kontrolling/kemm/adatkapcsolatok/FVIR Főkönyvi adatok.odc" keepAlive="1" name="FVIR Főkönyvi adatok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  <connection id="2" odcFile="http://kontrolling/kemm/adatkapcsolatok/FVIR Főkönyvi adatok.odc" keepAlive="1" name="FVIR Főkönyvi adatok1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<sst xmlns="http://schemas.openxmlformats.org/spreadsheetml/2006/main" count="267" uniqueCount="183">
  <si>
    <t>INTÉZMÉNY/FELADAT MEGNEVEZÉSE</t>
  </si>
  <si>
    <t>MINDÖSSZESEN</t>
  </si>
  <si>
    <t>Forgalomtechnikai feladatok</t>
  </si>
  <si>
    <t>Emléktáblák, emlékművek elhelyezése</t>
  </si>
  <si>
    <t>Mobiltelefonok, táblagépek beszerzése</t>
  </si>
  <si>
    <t>Informatikai feladatok</t>
  </si>
  <si>
    <t>Budapest Főváros XIV. Kerület Zugló Önkormányzata</t>
  </si>
  <si>
    <t>Ivócsapok kialakítása</t>
  </si>
  <si>
    <t>Közutak, járdák fejlesztésének feladatai</t>
  </si>
  <si>
    <t>Közterek, parkok, játszóterek, zöldfelületek fejlesztésének feladatai</t>
  </si>
  <si>
    <t>Közművelődési célú fejlesztések feladatai</t>
  </si>
  <si>
    <t>Műszaki fejlesztési feladatok</t>
  </si>
  <si>
    <t>Intézményi informatikai beszerzések</t>
  </si>
  <si>
    <t>Fizető parkolás fejlesztési feladatok</t>
  </si>
  <si>
    <t>Informatikai fejlesztési feladatok</t>
  </si>
  <si>
    <t>Bútorbeszerzés</t>
  </si>
  <si>
    <t xml:space="preserve">Szabályozási terv készítése, ZKSZT,ZKVSZ, FSZKT, TSZT módosítása, tervezői feladatok </t>
  </si>
  <si>
    <t>Klímabeszerzések</t>
  </si>
  <si>
    <t>Hivatali helyiségek beruházási kiadásai</t>
  </si>
  <si>
    <t>Aktív hálózati eszközök cseréje</t>
  </si>
  <si>
    <t>Hivatali működtetési feladatok</t>
  </si>
  <si>
    <t>O6667137</t>
  </si>
  <si>
    <t>O1116256</t>
  </si>
  <si>
    <t>O2022344</t>
  </si>
  <si>
    <t>O1183011</t>
  </si>
  <si>
    <t>O6667131</t>
  </si>
  <si>
    <t>P1015150</t>
  </si>
  <si>
    <t>P1015152</t>
  </si>
  <si>
    <t>P1015151</t>
  </si>
  <si>
    <t>P1015149</t>
  </si>
  <si>
    <t>P1015121</t>
  </si>
  <si>
    <t>P1024461</t>
  </si>
  <si>
    <t>P1024482</t>
  </si>
  <si>
    <t>P1024462</t>
  </si>
  <si>
    <t>Parkolásgátló elemek telepítése</t>
  </si>
  <si>
    <t>Különböző irodai és egyéb eszközök, berendezések, felszerelések beszerzése</t>
  </si>
  <si>
    <t>P1015037</t>
  </si>
  <si>
    <t>Szoftverek beszerzése, licenc vásárlások</t>
  </si>
  <si>
    <t>Asztali és hordozható számítógépek, nyomtatók, monitorok, szerverek, részegységek beszerzése</t>
  </si>
  <si>
    <t>Egyéb gépek beszerzése (mobiltelefonok, táblagépek, televíziók beszerzése ügyfélszolgálati információ szolgáltatáshoz, kijelző, switch, IP telefonok, egyéb informatikai eszközök, stb.)</t>
  </si>
  <si>
    <t>P1024464</t>
  </si>
  <si>
    <t>Kerületi fejlesztések előkészítéséhez szükséges tervek, tanulmányok, szakértők kiadásai</t>
  </si>
  <si>
    <t>Fizető parkoló övezet útépítés, parkolóépítés</t>
  </si>
  <si>
    <t>Energetikai koncepció terv</t>
  </si>
  <si>
    <t>Faültetési programok kiadásai</t>
  </si>
  <si>
    <t>O1973133</t>
  </si>
  <si>
    <t>Esővízgyűjtő edény osztó program</t>
  </si>
  <si>
    <t>O1973135</t>
  </si>
  <si>
    <t>Egyéb tárgyi eszköz, privát felhő</t>
  </si>
  <si>
    <t>Katasztrófavédelem részére különböző eszközbeszerzések</t>
  </si>
  <si>
    <t>Egyéb pályázatokhoz kapcsolódó feladatok</t>
  </si>
  <si>
    <t>Részvételi költségvetés</t>
  </si>
  <si>
    <t>Urban Innovative Actions projekt</t>
  </si>
  <si>
    <t>Tatai utcai gyalogátkelőhely és a szükséges közvilágítás megtervezése, engedélyezése</t>
  </si>
  <si>
    <t>O1116301</t>
  </si>
  <si>
    <t>Parkfejlesztés - Varsó utca - DIGI-alépítmény kiépítése, ivókút telepítése, növénytelepítés a Róna utca-Bácskai utca köz</t>
  </si>
  <si>
    <t>O1116306</t>
  </si>
  <si>
    <t>O1116351</t>
  </si>
  <si>
    <t>Parkoló vízelvezetésének javítása (Adria sétány 5-6-8)</t>
  </si>
  <si>
    <t>O1116401</t>
  </si>
  <si>
    <t>István úti magasított zebra</t>
  </si>
  <si>
    <t>O1116405</t>
  </si>
  <si>
    <t>Ilka út-Thököly út-Egressy út zöldesítés</t>
  </si>
  <si>
    <t>O1116404</t>
  </si>
  <si>
    <t>Fekvőrendőr (2 db)</t>
  </si>
  <si>
    <t>O1116406</t>
  </si>
  <si>
    <t>O1116410</t>
  </si>
  <si>
    <t>O1116411</t>
  </si>
  <si>
    <t>Egyéni választókerületi beruházások</t>
  </si>
  <si>
    <t>O1116500</t>
  </si>
  <si>
    <t>Egyéb beruházási feladatok</t>
  </si>
  <si>
    <t>Pétervárad u. 11-17. épülethez kapcsolódó beruházási költségek</t>
  </si>
  <si>
    <t>O3012724</t>
  </si>
  <si>
    <t>Iskolai ebédlők karbantartása</t>
  </si>
  <si>
    <t>Gépjárművek beszerzése</t>
  </si>
  <si>
    <t>Étkezők eszközbeszerzése</t>
  </si>
  <si>
    <t>Tűzfal és behatolás védelmi rendszer</t>
  </si>
  <si>
    <t>P1024484</t>
  </si>
  <si>
    <t>Informatikai hálózati szerver cseréje, korszerűsítése, installálása</t>
  </si>
  <si>
    <t>P1024465</t>
  </si>
  <si>
    <t>Zuglói Egészségügyi Szolgálat</t>
  </si>
  <si>
    <t>Egyéb tárgyi eszközök beszerzése, létesítése </t>
  </si>
  <si>
    <t>Városrendezési feladatok</t>
  </si>
  <si>
    <t>Informatikai eszközök beszerzése, létesítése</t>
  </si>
  <si>
    <t>Ingatlanok beszerzése, létesítése</t>
  </si>
  <si>
    <t>K64</t>
  </si>
  <si>
    <t>K61</t>
  </si>
  <si>
    <t>K63</t>
  </si>
  <si>
    <t>K62</t>
  </si>
  <si>
    <t>INTÉZMÉNYI KÖLTSÉGVETÉSEKBEN</t>
  </si>
  <si>
    <t>Közterületi sporteszközök (játszóeszközök) telepítése (Kassai park)</t>
  </si>
  <si>
    <t>Újvidék tér közösségi tervezés</t>
  </si>
  <si>
    <t>Rákosmezei tér zöldterület rendezése és zebra kialakítása</t>
  </si>
  <si>
    <t>O1116315</t>
  </si>
  <si>
    <t>Szugló utca-Cinkotai út-gyalogos átkelő hely létesítése (2db)</t>
  </si>
  <si>
    <t>O2022334</t>
  </si>
  <si>
    <t>O1973138</t>
  </si>
  <si>
    <t>P1024483</t>
  </si>
  <si>
    <t>Központi szerverrendszer+központi szerver szoftver</t>
  </si>
  <si>
    <t>Zelk Zoltán program (óvodai fejlesztések)</t>
  </si>
  <si>
    <t>O1963477</t>
  </si>
  <si>
    <t>Teleki Blanka utcai parkoló építése</t>
  </si>
  <si>
    <t>O1116319</t>
  </si>
  <si>
    <t>O1116267</t>
  </si>
  <si>
    <t>O1116264</t>
  </si>
  <si>
    <t>O3013226</t>
  </si>
  <si>
    <t>O3351602</t>
  </si>
  <si>
    <t>K62, K64</t>
  </si>
  <si>
    <t>O1701717</t>
  </si>
  <si>
    <t>Térvilágítási kandeláber telepítése</t>
  </si>
  <si>
    <t>O1116358</t>
  </si>
  <si>
    <t>O3351673</t>
  </si>
  <si>
    <t>Napelemes fejlesztés</t>
  </si>
  <si>
    <t>O1116300</t>
  </si>
  <si>
    <t>Budapest Főváros XIV. Kerület Zugló Önkormányzata 2025. évi beruházási kiadásai</t>
  </si>
  <si>
    <t>Mikromobilitási pontok kialakítása</t>
  </si>
  <si>
    <t>Fitness parkok kialakítása</t>
  </si>
  <si>
    <t>adatok eFt-ban</t>
  </si>
  <si>
    <t>Integrált Városfejlesztési Stratégia, Településfejlesztési Koncepció</t>
  </si>
  <si>
    <t>O1183010</t>
  </si>
  <si>
    <t>2024. évi áthúzódó előirányzat</t>
  </si>
  <si>
    <t>Turn the tables program</t>
  </si>
  <si>
    <t>Helytörténeti kiállítóhely létrehozása</t>
  </si>
  <si>
    <t>Öv utca újra aszfaltozása a Csömöri út és Deés utca közötti szakaszon</t>
  </si>
  <si>
    <t>Besnyői-Stefánia u. sarkán lévő terület rendezése</t>
  </si>
  <si>
    <t>Padok, hulladékgyűjtők (kommunális, kutyaürülék)</t>
  </si>
  <si>
    <t>Budapest Főváros XIV. Kerület Zuglói Polgármesteri Hivatal</t>
  </si>
  <si>
    <t>Nyugdíjasház felvonójának cseréje</t>
  </si>
  <si>
    <t>2025. évi tervezett előirányzat</t>
  </si>
  <si>
    <t>2025. évi eredeti előirányzat</t>
  </si>
  <si>
    <t>K63+K64</t>
  </si>
  <si>
    <t>P1015130</t>
  </si>
  <si>
    <t>O1116259</t>
  </si>
  <si>
    <t>O1116308</t>
  </si>
  <si>
    <t>O1116312</t>
  </si>
  <si>
    <t>O1116320</t>
  </si>
  <si>
    <t>O1116321</t>
  </si>
  <si>
    <t>O1116322</t>
  </si>
  <si>
    <t>O1116368</t>
  </si>
  <si>
    <t>O1116403</t>
  </si>
  <si>
    <t>O1283014</t>
  </si>
  <si>
    <t>K61+K62</t>
  </si>
  <si>
    <t>K61+K63</t>
  </si>
  <si>
    <t>Módosítás I.</t>
  </si>
  <si>
    <t>Módosítás II.</t>
  </si>
  <si>
    <t>2025. évi módosított előirányzat</t>
  </si>
  <si>
    <t>Zuglói Önkormányzati Rendészet</t>
  </si>
  <si>
    <t>Jármű beszerzés</t>
  </si>
  <si>
    <t>K6405</t>
  </si>
  <si>
    <t>Zuglói Egyesített Bölcsődék</t>
  </si>
  <si>
    <t>Informatikai eszközök beszerzése, létesítése </t>
  </si>
  <si>
    <t>Zuglói Család- és Gyermekjóléti Központ</t>
  </si>
  <si>
    <t>Zuglói Szociális Szolgáltató Központ</t>
  </si>
  <si>
    <t>Zuglói Egyesített Óvoda</t>
  </si>
  <si>
    <t>Fedett, zárható kerékpártárolók létesítése társasházak, lakótelepek környékén</t>
  </si>
  <si>
    <t xml:space="preserve">- ebből Mogyoródi út 130. Sportközpontban lévő gördeszkapálya zajvédő fal tervezése és kivitelezése </t>
  </si>
  <si>
    <t>- ebből Kassai park</t>
  </si>
  <si>
    <t>Immateriális javak beszerzése, létesítése</t>
  </si>
  <si>
    <t>Mentésszerver kiépítése</t>
  </si>
  <si>
    <t>P1024486</t>
  </si>
  <si>
    <t>8. melléklet a .../2025. (…...) önkormányzati rendelethez</t>
  </si>
  <si>
    <t>Örs vezér tere 20. mögötti játszótér árnyékolása</t>
  </si>
  <si>
    <t>O1116304</t>
  </si>
  <si>
    <t>82-es számú trolibusz megálló kiépítése</t>
  </si>
  <si>
    <t>O1116369</t>
  </si>
  <si>
    <t>Csere és ingyenes tulajdonjog átruházás</t>
  </si>
  <si>
    <t>O1116416</t>
  </si>
  <si>
    <t>Zuglói Információs és Médiacsoport Kft</t>
  </si>
  <si>
    <t>O4360036</t>
  </si>
  <si>
    <t>K65</t>
  </si>
  <si>
    <t>O3013231</t>
  </si>
  <si>
    <t>Napvitorlák kihelyezése - Cinkotai út 27. előtt</t>
  </si>
  <si>
    <t>Napvitorlák kihelyezése - Mogyoródi út 112. mögött</t>
  </si>
  <si>
    <t>Napvitorlák kihelyezése - Nagybecskerek tér</t>
  </si>
  <si>
    <t>Napvitorlák kihelyezése - Róna utca 148. mögött</t>
  </si>
  <si>
    <t>Napvitorlák kihelyezése - Újváros park 4. mellett</t>
  </si>
  <si>
    <t>O1116332</t>
  </si>
  <si>
    <t>O1116333</t>
  </si>
  <si>
    <t>O1116334</t>
  </si>
  <si>
    <t>O1116335</t>
  </si>
  <si>
    <t>O1116336</t>
  </si>
  <si>
    <t>Részvételi iroda kialakítása</t>
  </si>
  <si>
    <t>O3351613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</si>
</sst>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0_ ;[Red]\-0\ "/>
    <numFmt numFmtId="166" formatCode="#,##0_ ;[Red]\-#,##0\ "/>
    <numFmt numFmtId="167" formatCode="_-* #,##0\ &quot;Ft&quot;_-;\-* #,##0\ &quot;Ft&quot;_-;_-* &quot;-&quot;??\ &quot;Ft&quot;_-;_-@_-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2"/>
      <color indexed="8"/>
      <name val="Times New Roman"/>
      <family val="2"/>
      <charset val="238"/>
    </font>
    <font>
      <sz val="12"/>
      <name val="Times New Roman CE"/>
      <charset val="238"/>
    </font>
    <font>
      <b/>
      <u/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u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u/>
      <sz val="18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472">
    <xf numFmtId="0" fontId="0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15" fillId="2" borderId="0" applyNumberFormat="0" applyBorder="0" applyAlignment="0" applyProtection="0"/>
    <xf numFmtId="0" fontId="17" fillId="6" borderId="1" applyNumberFormat="0" applyAlignment="0" applyProtection="0"/>
    <xf numFmtId="0" fontId="23" fillId="17" borderId="2" applyNumberFormat="0" applyAlignment="0" applyProtection="0"/>
    <xf numFmtId="0" fontId="13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1" fillId="3" borderId="0" applyNumberFormat="0" applyBorder="0" applyAlignment="0" applyProtection="0"/>
    <xf numFmtId="0" fontId="6" fillId="0" borderId="4" applyNumberFormat="0" applyFill="0" applyAlignment="0" applyProtection="0"/>
    <xf numFmtId="0" fontId="7" fillId="0" borderId="3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4" fillId="5" borderId="1" applyNumberFormat="0" applyAlignment="0" applyProtection="0"/>
    <xf numFmtId="0" fontId="10" fillId="0" borderId="6" applyNumberFormat="0" applyFill="0" applyAlignment="0" applyProtection="0"/>
    <xf numFmtId="0" fontId="16" fillId="11" borderId="0" applyNumberFormat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24" fillId="0" borderId="0"/>
    <xf numFmtId="0" fontId="3" fillId="0" borderId="0"/>
    <xf numFmtId="0" fontId="2" fillId="0" borderId="0"/>
    <xf numFmtId="0" fontId="24" fillId="0" borderId="0"/>
    <xf numFmtId="0" fontId="3" fillId="0" borderId="0"/>
    <xf numFmtId="0" fontId="18" fillId="0" borderId="0"/>
    <xf numFmtId="0" fontId="3" fillId="0" borderId="0"/>
    <xf numFmtId="0" fontId="28" fillId="0" borderId="0"/>
    <xf numFmtId="0" fontId="25" fillId="0" borderId="0"/>
    <xf numFmtId="0" fontId="18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1" fillId="7" borderId="7" applyNumberFormat="0" applyFont="0" applyAlignment="0" applyProtection="0"/>
    <xf numFmtId="0" fontId="12" fillId="6" borderId="8" applyNumberFormat="0" applyAlignment="0" applyProtection="0"/>
    <xf numFmtId="44" fontId="3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43" fontId="4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3" fillId="0" borderId="0"/>
    <xf numFmtId="44" fontId="4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44" fontId="3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32">
    <xf numFmtId="0" fontId="0" fillId="0" borderId="0" xfId="0"/>
    <xf numFmtId="0" fontId="34" fillId="0" borderId="0" xfId="0" applyFont="1" applyAlignment="1">
      <alignment vertical="center"/>
    </xf>
    <xf numFmtId="0" fontId="35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6" fillId="0" borderId="0" xfId="0" applyFont="1" applyAlignment="1">
      <alignment wrapText="1"/>
    </xf>
    <xf numFmtId="0" fontId="39" fillId="0" borderId="0" xfId="0" applyFont="1"/>
    <xf numFmtId="0" fontId="37" fillId="0" borderId="0" xfId="0" applyFont="1"/>
    <xf numFmtId="0" fontId="40" fillId="0" borderId="0" xfId="0" applyFont="1" applyAlignment="1">
      <alignment vertical="center"/>
    </xf>
    <xf numFmtId="167" fontId="31" fillId="19" borderId="10" xfId="687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wrapText="1"/>
    </xf>
    <xf numFmtId="0" fontId="35" fillId="0" borderId="11" xfId="0" applyFont="1" applyBorder="1" applyAlignment="1">
      <alignment vertical="center" wrapText="1"/>
    </xf>
    <xf numFmtId="0" fontId="35" fillId="0" borderId="12" xfId="0" applyFont="1" applyBorder="1" applyAlignment="1">
      <alignment vertical="center" wrapText="1"/>
    </xf>
    <xf numFmtId="0" fontId="34" fillId="20" borderId="13" xfId="0" applyFont="1" applyFill="1" applyBorder="1" applyAlignment="1">
      <alignment horizontal="left" vertical="center" wrapText="1"/>
    </xf>
    <xf numFmtId="0" fontId="34" fillId="20" borderId="15" xfId="0" applyFont="1" applyFill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164" fontId="26" fillId="0" borderId="20" xfId="645" applyNumberFormat="1" applyFont="1" applyFill="1" applyBorder="1" applyAlignment="1">
      <alignment horizontal="right" vertical="center"/>
    </xf>
    <xf numFmtId="164" fontId="26" fillId="0" borderId="20" xfId="645" applyNumberFormat="1" applyFont="1" applyFill="1" applyBorder="1" applyAlignment="1">
      <alignment horizontal="right"/>
    </xf>
    <xf numFmtId="164" fontId="26" fillId="0" borderId="21" xfId="645" applyNumberFormat="1" applyFont="1" applyFill="1" applyBorder="1" applyAlignment="1">
      <alignment horizontal="right"/>
    </xf>
    <xf numFmtId="164" fontId="26" fillId="0" borderId="21" xfId="645" applyNumberFormat="1" applyFont="1" applyFill="1" applyBorder="1" applyAlignment="1">
      <alignment horizontal="right" vertical="center"/>
    </xf>
    <xf numFmtId="164" fontId="26" fillId="0" borderId="23" xfId="645" applyNumberFormat="1" applyFont="1" applyFill="1" applyBorder="1" applyAlignment="1">
      <alignment horizontal="right" vertical="center"/>
    </xf>
    <xf numFmtId="0" fontId="37" fillId="19" borderId="17" xfId="0" applyFont="1" applyFill="1" applyBorder="1" applyAlignment="1">
      <alignment horizontal="center" vertical="center" wrapText="1"/>
    </xf>
    <xf numFmtId="0" fontId="37" fillId="18" borderId="13" xfId="0" applyFont="1" applyFill="1" applyBorder="1" applyAlignment="1">
      <alignment horizontal="left" vertical="center" wrapText="1"/>
    </xf>
    <xf numFmtId="6" fontId="26" fillId="0" borderId="12" xfId="121" applyNumberFormat="1" applyFont="1" applyBorder="1" applyAlignment="1">
      <alignment vertical="center" wrapText="1"/>
    </xf>
    <xf numFmtId="6" fontId="26" fillId="0" borderId="11" xfId="121" applyNumberFormat="1" applyFont="1" applyBorder="1" applyAlignment="1">
      <alignment vertical="center" wrapText="1"/>
    </xf>
    <xf numFmtId="167" fontId="31" fillId="0" borderId="0" xfId="687" applyNumberFormat="1" applyFont="1" applyFill="1" applyAlignment="1">
      <alignment horizontal="right"/>
    </xf>
    <xf numFmtId="0" fontId="37" fillId="18" borderId="17" xfId="0" applyFont="1" applyFill="1" applyBorder="1" applyAlignment="1">
      <alignment horizontal="left" vertical="center" wrapText="1"/>
    </xf>
    <xf numFmtId="6" fontId="35" fillId="0" borderId="11" xfId="0" applyNumberFormat="1" applyFont="1" applyBorder="1" applyAlignment="1">
      <alignment vertical="center" wrapText="1"/>
    </xf>
    <xf numFmtId="3" fontId="26" fillId="0" borderId="0" xfId="0" applyNumberFormat="1" applyFont="1" applyAlignment="1">
      <alignment horizontal="left" vertical="center"/>
    </xf>
    <xf numFmtId="165" fontId="26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165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3" fontId="29" fillId="0" borderId="0" xfId="0" applyNumberFormat="1" applyFont="1" applyAlignment="1">
      <alignment horizontal="left" vertical="center" wrapText="1"/>
    </xf>
    <xf numFmtId="164" fontId="26" fillId="0" borderId="11" xfId="645" applyNumberFormat="1" applyFont="1" applyFill="1" applyBorder="1" applyAlignment="1">
      <alignment horizontal="right" vertical="center"/>
    </xf>
    <xf numFmtId="6" fontId="35" fillId="0" borderId="16" xfId="0" applyNumberFormat="1" applyFont="1" applyBorder="1" applyAlignment="1">
      <alignment vertical="center" wrapText="1"/>
    </xf>
    <xf numFmtId="0" fontId="35" fillId="0" borderId="16" xfId="0" applyFont="1" applyBorder="1" applyAlignment="1">
      <alignment horizontal="left" vertical="center" wrapText="1"/>
    </xf>
    <xf numFmtId="6" fontId="35" fillId="0" borderId="12" xfId="0" applyNumberFormat="1" applyFont="1" applyBorder="1" applyAlignment="1">
      <alignment vertical="center" wrapText="1"/>
    </xf>
    <xf numFmtId="6" fontId="35" fillId="0" borderId="12" xfId="0" applyNumberFormat="1" applyFont="1" applyBorder="1" applyAlignment="1">
      <alignment horizontal="left" vertical="center" wrapText="1"/>
    </xf>
    <xf numFmtId="0" fontId="26" fillId="0" borderId="12" xfId="121" applyFont="1" applyBorder="1" applyAlignment="1">
      <alignment vertical="center" wrapText="1"/>
    </xf>
    <xf numFmtId="0" fontId="35" fillId="0" borderId="12" xfId="0" applyFont="1" applyBorder="1" applyAlignment="1">
      <alignment horizontal="left" vertical="center" wrapText="1"/>
    </xf>
    <xf numFmtId="43" fontId="35" fillId="0" borderId="0" xfId="645" applyFont="1" applyAlignment="1">
      <alignment vertical="center"/>
    </xf>
    <xf numFmtId="43" fontId="26" fillId="0" borderId="0" xfId="645" applyFont="1" applyAlignment="1">
      <alignment vertical="center"/>
    </xf>
    <xf numFmtId="0" fontId="26" fillId="0" borderId="12" xfId="667" applyFont="1" applyBorder="1" applyAlignment="1">
      <alignment horizontal="left" vertical="center" wrapText="1"/>
    </xf>
    <xf numFmtId="6" fontId="26" fillId="0" borderId="12" xfId="667" applyNumberFormat="1" applyFont="1" applyBorder="1" applyAlignment="1">
      <alignment horizontal="left" vertical="center" wrapText="1"/>
    </xf>
    <xf numFmtId="6" fontId="35" fillId="0" borderId="18" xfId="0" applyNumberFormat="1" applyFont="1" applyBorder="1" applyAlignment="1">
      <alignment vertical="center" wrapText="1"/>
    </xf>
    <xf numFmtId="0" fontId="35" fillId="0" borderId="15" xfId="0" applyFont="1" applyBorder="1" applyAlignment="1">
      <alignment vertical="center" wrapText="1"/>
    </xf>
    <xf numFmtId="0" fontId="37" fillId="19" borderId="17" xfId="0" applyFont="1" applyFill="1" applyBorder="1" applyAlignment="1">
      <alignment vertical="center"/>
    </xf>
    <xf numFmtId="164" fontId="31" fillId="19" borderId="24" xfId="645" applyNumberFormat="1" applyFont="1" applyFill="1" applyBorder="1" applyAlignment="1">
      <alignment horizontal="right" vertical="center"/>
    </xf>
    <xf numFmtId="164" fontId="26" fillId="0" borderId="11" xfId="645" applyNumberFormat="1" applyFont="1" applyFill="1" applyBorder="1" applyAlignment="1">
      <alignment horizontal="right"/>
    </xf>
    <xf numFmtId="0" fontId="35" fillId="0" borderId="16" xfId="0" applyFont="1" applyBorder="1"/>
    <xf numFmtId="166" fontId="30" fillId="0" borderId="0" xfId="0" applyNumberFormat="1" applyFont="1" applyAlignment="1">
      <alignment horizontal="left" wrapText="1"/>
    </xf>
    <xf numFmtId="0" fontId="30" fillId="0" borderId="0" xfId="0" applyFont="1" applyAlignment="1">
      <alignment horizontal="left" wrapText="1"/>
    </xf>
    <xf numFmtId="166" fontId="31" fillId="0" borderId="0" xfId="0" applyNumberFormat="1" applyFont="1" applyAlignment="1">
      <alignment horizontal="left" vertical="center" wrapText="1"/>
    </xf>
    <xf numFmtId="3" fontId="44" fillId="0" borderId="0" xfId="0" applyNumberFormat="1" applyFont="1" applyAlignment="1">
      <alignment horizontal="left" vertical="center" wrapText="1"/>
    </xf>
    <xf numFmtId="165" fontId="26" fillId="0" borderId="0" xfId="0" applyNumberFormat="1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3" fontId="32" fillId="0" borderId="0" xfId="0" applyNumberFormat="1" applyFont="1" applyAlignment="1">
      <alignment horizontal="left" wrapText="1"/>
    </xf>
    <xf numFmtId="166" fontId="45" fillId="0" borderId="0" xfId="0" applyNumberFormat="1" applyFont="1" applyAlignment="1">
      <alignment horizontal="left" vertical="center" wrapText="1"/>
    </xf>
    <xf numFmtId="0" fontId="26" fillId="0" borderId="0" xfId="0" applyFont="1"/>
    <xf numFmtId="3" fontId="31" fillId="0" borderId="0" xfId="0" applyNumberFormat="1" applyFont="1" applyAlignment="1">
      <alignment horizontal="left" vertical="center" wrapText="1"/>
    </xf>
    <xf numFmtId="3" fontId="46" fillId="0" borderId="0" xfId="0" applyNumberFormat="1" applyFont="1" applyAlignment="1">
      <alignment horizontal="left" vertical="center" wrapText="1"/>
    </xf>
    <xf numFmtId="0" fontId="26" fillId="0" borderId="11" xfId="0" applyFont="1" applyBorder="1" applyAlignment="1">
      <alignment vertical="center" wrapText="1"/>
    </xf>
    <xf numFmtId="6" fontId="26" fillId="0" borderId="11" xfId="0" applyNumberFormat="1" applyFont="1" applyBorder="1" applyAlignment="1">
      <alignment vertical="center" wrapText="1"/>
    </xf>
    <xf numFmtId="2" fontId="26" fillId="0" borderId="11" xfId="0" applyNumberFormat="1" applyFont="1" applyBorder="1" applyAlignment="1">
      <alignment vertical="center" wrapText="1"/>
    </xf>
    <xf numFmtId="0" fontId="26" fillId="0" borderId="11" xfId="0" applyFont="1" applyBorder="1"/>
    <xf numFmtId="0" fontId="26" fillId="0" borderId="11" xfId="0" applyFont="1" applyBorder="1" applyAlignment="1">
      <alignment wrapText="1"/>
    </xf>
    <xf numFmtId="6" fontId="26" fillId="0" borderId="12" xfId="0" applyNumberFormat="1" applyFont="1" applyBorder="1" applyAlignment="1">
      <alignment wrapText="1"/>
    </xf>
    <xf numFmtId="164" fontId="26" fillId="0" borderId="0" xfId="645" applyNumberFormat="1" applyFont="1" applyFill="1" applyBorder="1" applyAlignment="1">
      <alignment horizontal="right" vertical="center"/>
    </xf>
    <xf numFmtId="167" fontId="31" fillId="19" borderId="25" xfId="687" applyNumberFormat="1" applyFont="1" applyFill="1" applyBorder="1" applyAlignment="1">
      <alignment horizontal="center" vertical="center" wrapText="1"/>
    </xf>
    <xf numFmtId="164" fontId="26" fillId="0" borderId="27" xfId="645" applyNumberFormat="1" applyFont="1" applyFill="1" applyBorder="1" applyAlignment="1">
      <alignment horizontal="right"/>
    </xf>
    <xf numFmtId="164" fontId="26" fillId="0" borderId="27" xfId="645" applyNumberFormat="1" applyFont="1" applyFill="1" applyBorder="1" applyAlignment="1">
      <alignment horizontal="right" vertical="center"/>
    </xf>
    <xf numFmtId="164" fontId="26" fillId="0" borderId="28" xfId="645" applyNumberFormat="1" applyFont="1" applyFill="1" applyBorder="1" applyAlignment="1">
      <alignment horizontal="right" vertical="center"/>
    </xf>
    <xf numFmtId="164" fontId="26" fillId="0" borderId="28" xfId="645" applyNumberFormat="1" applyFont="1" applyFill="1" applyBorder="1" applyAlignment="1">
      <alignment horizontal="right"/>
    </xf>
    <xf numFmtId="164" fontId="26" fillId="0" borderId="30" xfId="645" applyNumberFormat="1" applyFont="1" applyFill="1" applyBorder="1" applyAlignment="1">
      <alignment horizontal="right" vertical="center"/>
    </xf>
    <xf numFmtId="164" fontId="26" fillId="0" borderId="30" xfId="645" applyNumberFormat="1" applyFont="1" applyFill="1" applyBorder="1" applyAlignment="1">
      <alignment horizontal="right"/>
    </xf>
    <xf numFmtId="164" fontId="26" fillId="0" borderId="31" xfId="645" applyNumberFormat="1" applyFont="1" applyFill="1" applyBorder="1" applyAlignment="1">
      <alignment horizontal="right" vertical="center"/>
    </xf>
    <xf numFmtId="164" fontId="26" fillId="0" borderId="31" xfId="645" applyNumberFormat="1" applyFont="1" applyFill="1" applyBorder="1" applyAlignment="1">
      <alignment horizontal="right"/>
    </xf>
    <xf numFmtId="164" fontId="31" fillId="18" borderId="25" xfId="645" applyNumberFormat="1" applyFont="1" applyFill="1" applyBorder="1" applyAlignment="1">
      <alignment horizontal="right" vertical="center"/>
    </xf>
    <xf numFmtId="167" fontId="31" fillId="19" borderId="17" xfId="687" applyNumberFormat="1" applyFont="1" applyFill="1" applyBorder="1" applyAlignment="1">
      <alignment horizontal="center" vertical="center" wrapText="1"/>
    </xf>
    <xf numFmtId="164" fontId="31" fillId="18" borderId="17" xfId="645" applyNumberFormat="1" applyFont="1" applyFill="1" applyBorder="1" applyAlignment="1">
      <alignment horizontal="right" vertical="center"/>
    </xf>
    <xf numFmtId="164" fontId="31" fillId="19" borderId="17" xfId="645" applyNumberFormat="1" applyFont="1" applyFill="1" applyBorder="1" applyAlignment="1">
      <alignment horizontal="right" vertical="center"/>
    </xf>
    <xf numFmtId="164" fontId="26" fillId="0" borderId="23" xfId="645" applyNumberFormat="1" applyFont="1" applyFill="1" applyBorder="1" applyAlignment="1">
      <alignment horizontal="right"/>
    </xf>
    <xf numFmtId="164" fontId="26" fillId="0" borderId="14" xfId="645" applyNumberFormat="1" applyFont="1" applyFill="1" applyBorder="1" applyAlignment="1">
      <alignment horizontal="right"/>
    </xf>
    <xf numFmtId="164" fontId="26" fillId="0" borderId="14" xfId="645" applyNumberFormat="1" applyFont="1" applyFill="1" applyBorder="1" applyAlignment="1">
      <alignment horizontal="right" vertical="center"/>
    </xf>
    <xf numFmtId="164" fontId="26" fillId="0" borderId="16" xfId="645" applyNumberFormat="1" applyFont="1" applyFill="1" applyBorder="1" applyAlignment="1">
      <alignment horizontal="right" vertical="center"/>
    </xf>
    <xf numFmtId="164" fontId="32" fillId="20" borderId="15" xfId="645" applyNumberFormat="1" applyFont="1" applyFill="1" applyBorder="1" applyAlignment="1">
      <alignment horizontal="center"/>
    </xf>
    <xf numFmtId="164" fontId="26" fillId="0" borderId="32" xfId="645" applyNumberFormat="1" applyFont="1" applyFill="1" applyBorder="1" applyAlignment="1">
      <alignment horizontal="right" vertical="center"/>
    </xf>
    <xf numFmtId="6" fontId="35" fillId="0" borderId="33" xfId="0" applyNumberFormat="1" applyFont="1" applyBorder="1" applyAlignment="1">
      <alignment vertical="center" wrapText="1"/>
    </xf>
    <xf numFmtId="164" fontId="26" fillId="0" borderId="34" xfId="645" applyNumberFormat="1" applyFont="1" applyFill="1" applyBorder="1" applyAlignment="1">
      <alignment horizontal="right" vertical="center"/>
    </xf>
    <xf numFmtId="164" fontId="32" fillId="20" borderId="15" xfId="645" applyNumberFormat="1" applyFont="1" applyFill="1" applyBorder="1" applyAlignment="1">
      <alignment horizontal="right" vertical="center"/>
    </xf>
    <xf numFmtId="164" fontId="32" fillId="20" borderId="26" xfId="645" applyNumberFormat="1" applyFont="1" applyFill="1" applyBorder="1" applyAlignment="1">
      <alignment horizontal="right" vertical="center"/>
    </xf>
    <xf numFmtId="164" fontId="32" fillId="20" borderId="19" xfId="645" applyNumberFormat="1" applyFont="1" applyFill="1" applyBorder="1" applyAlignment="1">
      <alignment horizontal="right" vertical="center"/>
    </xf>
    <xf numFmtId="164" fontId="32" fillId="20" borderId="29" xfId="645" applyNumberFormat="1" applyFont="1" applyFill="1" applyBorder="1" applyAlignment="1">
      <alignment horizontal="right" vertical="center"/>
    </xf>
    <xf numFmtId="164" fontId="32" fillId="20" borderId="29" xfId="0" applyNumberFormat="1" applyFont="1" applyFill="1" applyBorder="1" applyAlignment="1">
      <alignment horizontal="left" vertical="center" wrapText="1"/>
    </xf>
    <xf numFmtId="164" fontId="32" fillId="20" borderId="15" xfId="0" applyNumberFormat="1" applyFont="1" applyFill="1" applyBorder="1" applyAlignment="1">
      <alignment horizontal="left" vertical="center" wrapText="1"/>
    </xf>
    <xf numFmtId="164" fontId="32" fillId="20" borderId="19" xfId="0" applyNumberFormat="1" applyFont="1" applyFill="1" applyBorder="1" applyAlignment="1">
      <alignment horizontal="left" vertical="center" wrapText="1"/>
    </xf>
    <xf numFmtId="0" fontId="32" fillId="20" borderId="12" xfId="0" applyFont="1" applyFill="1" applyBorder="1" applyAlignment="1">
      <alignment horizontal="left" vertical="center" wrapText="1"/>
    </xf>
    <xf numFmtId="164" fontId="32" fillId="20" borderId="22" xfId="0" applyNumberFormat="1" applyFont="1" applyFill="1" applyBorder="1" applyAlignment="1">
      <alignment horizontal="left" vertical="center" wrapText="1"/>
    </xf>
    <xf numFmtId="3" fontId="26" fillId="0" borderId="0" xfId="0" applyNumberFormat="1" applyFont="1" applyAlignment="1">
      <alignment horizontal="left"/>
    </xf>
    <xf numFmtId="0" fontId="26" fillId="0" borderId="0" xfId="0" applyFont="1" applyAlignment="1">
      <alignment horizontal="left" wrapText="1"/>
    </xf>
    <xf numFmtId="0" fontId="37" fillId="19" borderId="10" xfId="0" applyFont="1" applyFill="1" applyBorder="1" applyAlignment="1">
      <alignment horizontal="center" vertical="center" wrapText="1"/>
    </xf>
    <xf numFmtId="164" fontId="26" fillId="0" borderId="18" xfId="645" applyNumberFormat="1" applyFont="1" applyFill="1" applyBorder="1" applyAlignment="1">
      <alignment horizontal="right" vertical="center"/>
    </xf>
    <xf numFmtId="164" fontId="26" fillId="0" borderId="35" xfId="645" applyNumberFormat="1" applyFont="1" applyFill="1" applyBorder="1" applyAlignment="1">
      <alignment horizontal="right" vertical="center"/>
    </xf>
    <xf numFmtId="164" fontId="26" fillId="0" borderId="35" xfId="645" applyNumberFormat="1" applyFont="1" applyFill="1" applyBorder="1" applyAlignment="1">
      <alignment horizontal="right"/>
    </xf>
    <xf numFmtId="164" fontId="26" fillId="0" borderId="36" xfId="645" applyNumberFormat="1" applyFont="1" applyFill="1" applyBorder="1" applyAlignment="1">
      <alignment horizontal="right" vertical="center"/>
    </xf>
    <xf numFmtId="164" fontId="26" fillId="0" borderId="19" xfId="645" applyNumberFormat="1" applyFont="1" applyFill="1" applyBorder="1" applyAlignment="1">
      <alignment horizontal="right"/>
    </xf>
    <xf numFmtId="0" fontId="37" fillId="19" borderId="17" xfId="0" applyFont="1" applyFill="1" applyBorder="1" applyAlignment="1">
      <alignment horizontal="left" vertical="center" wrapText="1"/>
    </xf>
    <xf numFmtId="164" fontId="26" fillId="0" borderId="15" xfId="645" applyNumberFormat="1" applyFont="1" applyFill="1" applyBorder="1" applyAlignment="1">
      <alignment horizontal="right" vertical="center"/>
    </xf>
    <xf numFmtId="164" fontId="26" fillId="0" borderId="19" xfId="645" applyNumberFormat="1" applyFont="1" applyFill="1" applyBorder="1" applyAlignment="1">
      <alignment horizontal="right" vertical="center"/>
    </xf>
    <xf numFmtId="164" fontId="31" fillId="18" borderId="10" xfId="645" applyNumberFormat="1" applyFont="1" applyFill="1" applyBorder="1" applyAlignment="1">
      <alignment horizontal="right" vertical="center"/>
    </xf>
    <xf numFmtId="0" fontId="35" fillId="0" borderId="18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2" fontId="47" fillId="0" borderId="11" xfId="0" quotePrefix="1" applyNumberFormat="1" applyFont="1" applyBorder="1" applyAlignment="1">
      <alignment horizontal="left" vertical="center" wrapText="1" indent="6"/>
    </xf>
    <xf numFmtId="0" fontId="47" fillId="0" borderId="0" xfId="0" applyFont="1" applyAlignment="1">
      <alignment vertical="center"/>
    </xf>
    <xf numFmtId="165" fontId="48" fillId="0" borderId="0" xfId="0" applyNumberFormat="1" applyFont="1" applyAlignment="1">
      <alignment horizontal="left" vertical="center" wrapText="1"/>
    </xf>
    <xf numFmtId="0" fontId="48" fillId="0" borderId="0" xfId="0" applyFont="1" applyAlignment="1">
      <alignment vertical="center"/>
    </xf>
    <xf numFmtId="164" fontId="47" fillId="0" borderId="27" xfId="645" applyNumberFormat="1" applyFont="1" applyFill="1" applyBorder="1" applyAlignment="1">
      <alignment horizontal="right" vertical="center"/>
    </xf>
    <xf numFmtId="164" fontId="48" fillId="0" borderId="11" xfId="645" applyNumberFormat="1" applyFont="1" applyFill="1" applyBorder="1" applyAlignment="1">
      <alignment horizontal="right" vertical="center"/>
    </xf>
    <xf numFmtId="164" fontId="48" fillId="0" borderId="20" xfId="645" applyNumberFormat="1" applyFont="1" applyFill="1" applyBorder="1" applyAlignment="1">
      <alignment horizontal="right"/>
    </xf>
    <xf numFmtId="0" fontId="34" fillId="20" borderId="12" xfId="0" applyFont="1" applyFill="1" applyBorder="1" applyAlignment="1">
      <alignment horizontal="left" vertical="center" wrapText="1"/>
    </xf>
    <xf numFmtId="164" fontId="32" fillId="20" borderId="12" xfId="0" applyNumberFormat="1" applyFont="1" applyFill="1" applyBorder="1" applyAlignment="1">
      <alignment horizontal="left" vertical="center" wrapText="1"/>
    </xf>
    <xf numFmtId="0" fontId="49" fillId="0" borderId="0" xfId="0" applyFont="1" applyAlignment="1">
      <alignment horizontal="right"/>
    </xf>
    <xf numFmtId="164" fontId="26" fillId="0" borderId="29" xfId="645" applyNumberFormat="1" applyFont="1" applyFill="1" applyBorder="1" applyAlignment="1">
      <alignment horizontal="right" vertical="center"/>
    </xf>
    <xf numFmtId="164" fontId="26" fillId="0" borderId="16" xfId="645" applyNumberFormat="1" applyFont="1" applyFill="1" applyBorder="1" applyAlignment="1">
      <alignment horizontal="right"/>
    </xf>
    <xf numFmtId="164" fontId="26" fillId="0" borderId="12" xfId="645" applyNumberFormat="1" applyFont="1" applyFill="1" applyBorder="1" applyAlignment="1">
      <alignment horizontal="right" vertical="center"/>
    </xf>
    <xf numFmtId="164" fontId="26" fillId="0" borderId="22" xfId="645" applyNumberFormat="1" applyFont="1" applyFill="1" applyBorder="1" applyAlignment="1">
      <alignment horizontal="right" vertical="center"/>
    </xf>
    <xf numFmtId="164" fontId="26" fillId="0" borderId="22" xfId="645" applyNumberFormat="1" applyFont="1" applyFill="1" applyBorder="1" applyAlignment="1">
      <alignment horizontal="right"/>
    </xf>
    <xf numFmtId="0" fontId="35" fillId="0" borderId="11" xfId="0" applyFont="1" applyBorder="1"/>
    <xf numFmtId="0" fontId="41" fillId="0" borderId="0" xfId="0" applyFont="1" applyAlignment="1">
      <alignment horizontal="center" vertical="center" wrapText="1"/>
    </xf>
  </cellXfs>
  <cellStyles count="1472">
    <cellStyle name="_0434BESZ" xfId="1"/>
    <cellStyle name="_0434BESZ_1" xfId="2"/>
    <cellStyle name="_0434BESZ_1 2" xfId="3"/>
    <cellStyle name="_0434BESZ_1 2 2" xfId="851"/>
    <cellStyle name="_0434BESZ_1 3" xfId="4"/>
    <cellStyle name="_0434BESZ_1 3 2" xfId="5"/>
    <cellStyle name="_0434BESZ_1 3 2 2" xfId="853"/>
    <cellStyle name="_0434BESZ_1 3 3" xfId="852"/>
    <cellStyle name="_0434BESZ_1 4" xfId="6"/>
    <cellStyle name="_0434BESZ_1 4 2" xfId="767"/>
    <cellStyle name="_0434BESZ_1 5" xfId="7"/>
    <cellStyle name="_0434BESZ_1 5 2" xfId="8"/>
    <cellStyle name="_0434BESZ_1 5 2 2" xfId="855"/>
    <cellStyle name="_0434BESZ_1 5 3" xfId="854"/>
    <cellStyle name="_0434BESZ_1 6" xfId="716"/>
    <cellStyle name="_0434BESZ_1 6 2" xfId="856"/>
    <cellStyle name="_0434BESZ_1 6 3" xfId="803"/>
    <cellStyle name="_0434BESZ_1_TartalékKötvényLekötésekEgyebek2014" xfId="9"/>
    <cellStyle name="_0434BESZ_1_TartalékKötvényLekötésekEgyebek2014 2" xfId="857"/>
    <cellStyle name="_0434BESZ_TartalékKötvényLekötésekEgyebek2014" xfId="10"/>
    <cellStyle name="_04FELBEV" xfId="11"/>
    <cellStyle name="_04FELBEV_1" xfId="12"/>
    <cellStyle name="_04FELBEV_1 2" xfId="13"/>
    <cellStyle name="_04FELBEV_1 2 2" xfId="858"/>
    <cellStyle name="_04FELBEV_1 3" xfId="14"/>
    <cellStyle name="_04FELBEV_1 3 2" xfId="15"/>
    <cellStyle name="_04FELBEV_1 3 2 2" xfId="860"/>
    <cellStyle name="_04FELBEV_1 3 3" xfId="859"/>
    <cellStyle name="_04FELBEV_1 4" xfId="16"/>
    <cellStyle name="_04FELBEV_1 4 2" xfId="768"/>
    <cellStyle name="_04FELBEV_1 5" xfId="17"/>
    <cellStyle name="_04FELBEV_1 5 2" xfId="18"/>
    <cellStyle name="_04FELBEV_1 5 2 2" xfId="862"/>
    <cellStyle name="_04FELBEV_1 5 3" xfId="861"/>
    <cellStyle name="_04FELBEV_1 6" xfId="717"/>
    <cellStyle name="_04FELBEV_1 6 2" xfId="863"/>
    <cellStyle name="_04FELBEV_1 6 3" xfId="804"/>
    <cellStyle name="_04FELBEV_1_TartalékKötvényLekötésekEgyebek2014" xfId="19"/>
    <cellStyle name="_04FELBEV_1_TartalékKötvényLekötésekEgyebek2014 2" xfId="864"/>
    <cellStyle name="_04FELBEV_2" xfId="20"/>
    <cellStyle name="_04FELBEV_2 2" xfId="718"/>
    <cellStyle name="_04FELBEV_2_PH KVI 2014 KV 2014 02 20 elfogadott TEST2" xfId="21"/>
    <cellStyle name="_04FELBEV_2_TartalékKötvényLekötésekEgyebek2014" xfId="22"/>
    <cellStyle name="_04FELBEV_TartalékKötvényLekötésekEgyebek2014" xfId="23"/>
    <cellStyle name="_05FELBE" xfId="24"/>
    <cellStyle name="_05FELBE 2" xfId="719"/>
    <cellStyle name="_05FELBE_1" xfId="25"/>
    <cellStyle name="_05FELBE_1 2" xfId="26"/>
    <cellStyle name="_05FELBE_1 2 2" xfId="865"/>
    <cellStyle name="_05FELBE_1 3" xfId="27"/>
    <cellStyle name="_05FELBE_1 3 2" xfId="28"/>
    <cellStyle name="_05FELBE_1 3 2 2" xfId="867"/>
    <cellStyle name="_05FELBE_1 3 3" xfId="866"/>
    <cellStyle name="_05FELBE_1 4" xfId="29"/>
    <cellStyle name="_05FELBE_1 4 2" xfId="769"/>
    <cellStyle name="_05FELBE_1 5" xfId="30"/>
    <cellStyle name="_05FELBE_1 5 2" xfId="31"/>
    <cellStyle name="_05FELBE_1 5 2 2" xfId="869"/>
    <cellStyle name="_05FELBE_1 5 3" xfId="868"/>
    <cellStyle name="_05FELBE_1 6" xfId="720"/>
    <cellStyle name="_05FELBE_1 6 2" xfId="870"/>
    <cellStyle name="_05FELBE_1 6 3" xfId="805"/>
    <cellStyle name="_05FELBE_1_TartalékKötvényLekötésekEgyebek2014" xfId="32"/>
    <cellStyle name="_05FELBE_1_TartalékKötvényLekötésekEgyebek2014 2" xfId="871"/>
    <cellStyle name="_05FELBE_PH KVI 2014 KV 2014 02 20 elfogadott TEST2" xfId="33"/>
    <cellStyle name="_05FELBE_TartalékKötvényLekötésekEgyebek2014" xfId="34"/>
    <cellStyle name="_06FELBE" xfId="35"/>
    <cellStyle name="_06FELBE 2" xfId="872"/>
    <cellStyle name="_06FELBE_1" xfId="36"/>
    <cellStyle name="_06FELBE_1_TartalékKötvényLekötésekEgyebek2014" xfId="37"/>
    <cellStyle name="_06FELBE_TartalékKötvényLekötésekEgyebek2014" xfId="38"/>
    <cellStyle name="_06FELBE_TartalékKötvényLekötésekEgyebek2014 2" xfId="873"/>
    <cellStyle name="_06FELBEküld" xfId="39"/>
    <cellStyle name="_06FELBEküld 2" xfId="721"/>
    <cellStyle name="_06FELBEküld_1" xfId="40"/>
    <cellStyle name="_06FELBEküld_1_TartalékKötvényLekötésekEgyebek2014" xfId="41"/>
    <cellStyle name="_06FELBEküld_PH KVI 2014 KV 2014 02 20 elfogadott TEST2" xfId="42"/>
    <cellStyle name="_06FELBEküld_TartalékKötvényLekötésekEgyebek2014" xfId="43"/>
    <cellStyle name="_07háromnegyedBesz" xfId="44"/>
    <cellStyle name="_07háromnegyedBesz 2" xfId="45"/>
    <cellStyle name="_07háromnegyedBesz 2 2" xfId="874"/>
    <cellStyle name="_07háromnegyedBesz 3" xfId="46"/>
    <cellStyle name="_07háromnegyedBesz 3 2" xfId="47"/>
    <cellStyle name="_07háromnegyedBesz 3 2 2" xfId="876"/>
    <cellStyle name="_07háromnegyedBesz 3 3" xfId="875"/>
    <cellStyle name="_07háromnegyedBesz 4" xfId="48"/>
    <cellStyle name="_07háromnegyedBesz 4 2" xfId="770"/>
    <cellStyle name="_07háromnegyedBesz 5" xfId="49"/>
    <cellStyle name="_07háromnegyedBesz 5 2" xfId="50"/>
    <cellStyle name="_07háromnegyedBesz 5 2 2" xfId="878"/>
    <cellStyle name="_07háromnegyedBesz 5 3" xfId="877"/>
    <cellStyle name="_07háromnegyedBesz 6" xfId="722"/>
    <cellStyle name="_07háromnegyedBesz 6 2" xfId="879"/>
    <cellStyle name="_07háromnegyedBesz 6 3" xfId="806"/>
    <cellStyle name="_07háromnegyedBesz_1" xfId="51"/>
    <cellStyle name="_07háromnegyedBesz_1_TartalékKötvényLekötésekEgyebek2014" xfId="52"/>
    <cellStyle name="_07háromnegyedBesz_TartalékKötvényLekötésekEgyebek2014" xfId="53"/>
    <cellStyle name="_07háromnegyedBesz_TartalékKötvényLekötésekEgyebek2014 2" xfId="880"/>
    <cellStyle name="_08FELBE" xfId="54"/>
    <cellStyle name="_08FELBE 2" xfId="55"/>
    <cellStyle name="_08FELBE 2 2" xfId="881"/>
    <cellStyle name="_08FELBE 3" xfId="56"/>
    <cellStyle name="_08FELBE 3 2" xfId="57"/>
    <cellStyle name="_08FELBE 3 2 2" xfId="883"/>
    <cellStyle name="_08FELBE 3 3" xfId="882"/>
    <cellStyle name="_08FELBE 4" xfId="58"/>
    <cellStyle name="_08FELBE 4 2" xfId="771"/>
    <cellStyle name="_08FELBE 5" xfId="59"/>
    <cellStyle name="_08FELBE 5 2" xfId="60"/>
    <cellStyle name="_08FELBE 5 2 2" xfId="885"/>
    <cellStyle name="_08FELBE 5 3" xfId="884"/>
    <cellStyle name="_08FELBE 6" xfId="723"/>
    <cellStyle name="_08FELBE 6 2" xfId="886"/>
    <cellStyle name="_08FELBE 6 3" xfId="807"/>
    <cellStyle name="_08FELBE_1" xfId="61"/>
    <cellStyle name="_08FELBE_1_TartalékKötvényLekötésekEgyebek2014" xfId="62"/>
    <cellStyle name="_08FELBE_TartalékKötvényLekötésekEgyebek2014" xfId="63"/>
    <cellStyle name="_08FELBE_TartalékKötvényLekötésekEgyebek2014 2" xfId="887"/>
    <cellStyle name="_09FELBE" xfId="64"/>
    <cellStyle name="_09FELBE_1" xfId="65"/>
    <cellStyle name="_09FELBE_1 2" xfId="888"/>
    <cellStyle name="_09FELBE_1_TartalékKötvényLekötésekEgyebek2014" xfId="66"/>
    <cellStyle name="_09FELBE_1_TartalékKötvényLekötésekEgyebek2014 2" xfId="889"/>
    <cellStyle name="_09FELBE_TartalékKötvényLekötésekEgyebek2014" xfId="67"/>
    <cellStyle name="_09FELBEküld" xfId="68"/>
    <cellStyle name="_09FELBEküld 2" xfId="890"/>
    <cellStyle name="_09FELBEküld_1" xfId="69"/>
    <cellStyle name="_09FELBEküld_1_TartalékKötvényLekötésekEgyebek2014" xfId="70"/>
    <cellStyle name="_09FELBEküld_TartalékKötvényLekötésekEgyebek2014" xfId="71"/>
    <cellStyle name="_09FELBEküld_TartalékKötvényLekötésekEgyebek2014 2" xfId="891"/>
    <cellStyle name="_09FELBEotthoni" xfId="72"/>
    <cellStyle name="_09FELBEotthoni 2" xfId="892"/>
    <cellStyle name="_09FELBEotthoni_1" xfId="73"/>
    <cellStyle name="_09FELBEotthoni_1_TartalékKötvényLekötésekEgyebek2014" xfId="74"/>
    <cellStyle name="_09FELBEotthoni_2" xfId="75"/>
    <cellStyle name="_09FELBEotthoni_2_TartalékKötvényLekötésekEgyebek2014" xfId="76"/>
    <cellStyle name="_09FELBEotthoni_TartalékKötvényLekötésekEgyebek2014" xfId="77"/>
    <cellStyle name="_09FELBEotthoni_TartalékKötvényLekötésekEgyebek2014 2" xfId="893"/>
    <cellStyle name="_09háromnegyedBESZ" xfId="78"/>
    <cellStyle name="_09háromnegyedBESZ_1" xfId="79"/>
    <cellStyle name="_09háromnegyedBESZ_1 2" xfId="894"/>
    <cellStyle name="_09háromnegyedBESZ_1_TartalékKötvényLekötésekEgyebek2014" xfId="80"/>
    <cellStyle name="_09háromnegyedBESZ_1_TartalékKötvényLekötésekEgyebek2014 2" xfId="895"/>
    <cellStyle name="_09háromnegyedBESZ_TartalékKötvényLekötésekEgyebek2014" xfId="81"/>
    <cellStyle name="_2006.évi első rendelet-módosítás" xfId="82"/>
    <cellStyle name="_2006.évi első rendelet-módosítás 2" xfId="896"/>
    <cellStyle name="_2006.évi első rendelet-módosítás_1" xfId="83"/>
    <cellStyle name="_2006.évi első rendelet-módosítás_1_TartalékKötvényLekötésekEgyebek2014" xfId="84"/>
    <cellStyle name="_2006.évi első rendelet-módosítás_2" xfId="85"/>
    <cellStyle name="_2006.évi első rendelet-módosítás_2_TartalékKötvényLekötésekEgyebek2014" xfId="86"/>
    <cellStyle name="_2006.évi első rendelet-módosítás_3" xfId="87"/>
    <cellStyle name="_2006.évi első rendelet-módosítás_3_TartalékKötvényLekötésekEgyebek2014" xfId="88"/>
    <cellStyle name="_2006.évi első rendelet-módosítás_4" xfId="89"/>
    <cellStyle name="_2006.évi első rendelet-módosítás_4_TartalékKötvényLekötésekEgyebek2014" xfId="90"/>
    <cellStyle name="_2006.évi első rendelet-módosítás_TartalékKötvényLekötésekEgyebek2014" xfId="91"/>
    <cellStyle name="_2006.évi első rendelet-módosítás_TartalékKötvényLekötésekEgyebek2014 2" xfId="897"/>
    <cellStyle name="_2006.évi hatodik rendelet-módosítás" xfId="92"/>
    <cellStyle name="_2006.évi hatodik rendelet-módosítás_1" xfId="93"/>
    <cellStyle name="_2006.évi hatodik rendelet-módosítás_1_TartalékKötvényLekötésekEgyebek2014" xfId="94"/>
    <cellStyle name="_2006.évi hatodik rendelet-módosítás_2" xfId="95"/>
    <cellStyle name="_2006.évi hatodik rendelet-módosítás_2_TartalékKötvényLekötésekEgyebek2014" xfId="96"/>
    <cellStyle name="_2006.évi hatodik rendelet-módosítás_3" xfId="97"/>
    <cellStyle name="_2006.évi hatodik rendelet-módosítás_3_TartalékKötvényLekötésekEgyebek2014" xfId="98"/>
    <cellStyle name="_2006.évi hatodik rendelet-módosítás_4" xfId="99"/>
    <cellStyle name="_2006.évi hatodik rendelet-módosítás_4 2" xfId="898"/>
    <cellStyle name="_2006.évi hatodik rendelet-módosítás_4_TartalékKötvényLekötésekEgyebek2014" xfId="100"/>
    <cellStyle name="_2006.évi hatodik rendelet-módosítás_4_TartalékKötvényLekötésekEgyebek2014 2" xfId="899"/>
    <cellStyle name="_2006.évi hatodik rendelet-módosítás_TartalékKötvényLekötésekEgyebek2014" xfId="101"/>
    <cellStyle name="_2006.évi második rendelet-módosítás" xfId="102"/>
    <cellStyle name="_2006.évi második rendelet-módosítás_1" xfId="103"/>
    <cellStyle name="_2006.évi második rendelet-módosítás_1 2" xfId="900"/>
    <cellStyle name="_2006.évi második rendelet-módosítás_1_TartalékKötvényLekötésekEgyebek2014" xfId="104"/>
    <cellStyle name="_2006.évi második rendelet-módosítás_1_TartalékKötvényLekötésekEgyebek2014 2" xfId="901"/>
    <cellStyle name="_2006.évi második rendelet-módosítás_2" xfId="105"/>
    <cellStyle name="_2006.évi második rendelet-módosítás_2_TartalékKötvényLekötésekEgyebek2014" xfId="106"/>
    <cellStyle name="_2006.évi második rendelet-módosítás_3" xfId="107"/>
    <cellStyle name="_2006.évi második rendelet-módosítás_3_TartalékKötvényLekötésekEgyebek2014" xfId="108"/>
    <cellStyle name="_2006.évi második rendelet-módosítás_TartalékKötvényLekötésekEgyebek2014" xfId="109"/>
    <cellStyle name="_2006.évi ötödik rendelet-módosítás" xfId="110"/>
    <cellStyle name="_2006.évi ötödik rendelet-módosítás_1" xfId="111"/>
    <cellStyle name="_2006.évi ötödik rendelet-módosítás_1_TartalékKötvényLekötésekEgyebek2014" xfId="112"/>
    <cellStyle name="_2006.évi ötödik rendelet-módosítás_2" xfId="113"/>
    <cellStyle name="_2006.évi ötödik rendelet-módosítás_2_TartalékKötvényLekötésekEgyebek2014" xfId="114"/>
    <cellStyle name="_2006.évi ötödik rendelet-módosítás_3" xfId="115"/>
    <cellStyle name="_2006.évi ötödik rendelet-módosítás_3_TartalékKötvényLekötésekEgyebek2014" xfId="116"/>
    <cellStyle name="_2006.évi ötödik rendelet-módosítás_TartalékKötvényLekötésekEgyebek2014" xfId="117"/>
    <cellStyle name="_2006KVI0307" xfId="118"/>
    <cellStyle name="_2006KVI0307 2" xfId="724"/>
    <cellStyle name="_2006KVI0307_PH KVI 2014 KV 2014 02 20 elfogadott TEST2" xfId="119"/>
    <cellStyle name="_2006KVI0307_TartalékKötvényLekötésekEgyebek2014" xfId="120"/>
    <cellStyle name="_2006KVI0307alapokÚJ" xfId="121"/>
    <cellStyle name="_2006KVI0307alapokÚJ 2" xfId="122"/>
    <cellStyle name="_2006KVI0307alapokÚJ_ÖNK FORRÁS JELENLEGI 2013 02 11" xfId="123"/>
    <cellStyle name="_2006KVI0307alapokÚJ_ÖNK FORRÁS JELENLEGI 2013 02 11 2" xfId="725"/>
    <cellStyle name="_2006KVI0307alapokÚJ_ÖNK FORRÁS JELENLEGI 2013 02 11_PH KVI 2014 KV 2014 02 20 elfogadott TEST2" xfId="124"/>
    <cellStyle name="_2006KVI0307alapokÚJ_TartalékKötvényLekötésekEgyebek2014" xfId="125"/>
    <cellStyle name="_2007.évi második rendelet-módosítás" xfId="126"/>
    <cellStyle name="_2007.évi második rendelet-módosítás 2" xfId="902"/>
    <cellStyle name="_2007.évi második rendelet-módosítás_1" xfId="127"/>
    <cellStyle name="_2007.évi második rendelet-módosítás_1_TartalékKötvényLekötésekEgyebek2014" xfId="128"/>
    <cellStyle name="_2007.évi második rendelet-módosítás_2" xfId="129"/>
    <cellStyle name="_2007.évi második rendelet-módosítás_2_TartalékKötvényLekötésekEgyebek2014" xfId="130"/>
    <cellStyle name="_2007.évi második rendelet-módosítás_3" xfId="131"/>
    <cellStyle name="_2007.évi második rendelet-módosítás_3_TartalékKötvényLekötésekEgyebek2014" xfId="132"/>
    <cellStyle name="_2007.évi második rendelet-módosítás_TartalékKötvényLekötésekEgyebek2014" xfId="133"/>
    <cellStyle name="_2007.évi második rendelet-módosítás_TartalékKötvényLekötésekEgyebek2014 2" xfId="903"/>
    <cellStyle name="_2007.évi negyedik rendelet-módosítás" xfId="134"/>
    <cellStyle name="_2007.évi negyedik rendelet-módosítás 2" xfId="904"/>
    <cellStyle name="_2007.évi negyedik rendelet-módosítás_1" xfId="135"/>
    <cellStyle name="_2007.évi negyedik rendelet-módosítás_1_TartalékKötvényLekötésekEgyebek2014" xfId="136"/>
    <cellStyle name="_2007.évi negyedik rendelet-módosítás_2" xfId="137"/>
    <cellStyle name="_2007.évi negyedik rendelet-módosítás_2_TartalékKötvényLekötésekEgyebek2014" xfId="138"/>
    <cellStyle name="_2007.évi negyedik rendelet-módosítás_3" xfId="139"/>
    <cellStyle name="_2007.évi negyedik rendelet-módosítás_3_TartalékKötvényLekötésekEgyebek2014" xfId="140"/>
    <cellStyle name="_2007.évi negyedik rendelet-módosítás_TartalékKötvényLekötésekEgyebek2014" xfId="141"/>
    <cellStyle name="_2007.évi negyedik rendelet-módosítás_TartalékKötvényLekötésekEgyebek2014 2" xfId="905"/>
    <cellStyle name="_2007.évi ötödik rendelet-módosítás" xfId="142"/>
    <cellStyle name="_2007.évi ötödik rendelet-módosítás_1" xfId="143"/>
    <cellStyle name="_2007.évi ötödik rendelet-módosítás_1_TartalékKötvényLekötésekEgyebek2014" xfId="144"/>
    <cellStyle name="_2007.évi ötödik rendelet-módosítás_2" xfId="145"/>
    <cellStyle name="_2007.évi ötödik rendelet-módosítás_2 2" xfId="906"/>
    <cellStyle name="_2007.évi ötödik rendelet-módosítás_2_TartalékKötvényLekötésekEgyebek2014" xfId="146"/>
    <cellStyle name="_2007.évi ötödik rendelet-módosítás_2_TartalékKötvényLekötésekEgyebek2014 2" xfId="907"/>
    <cellStyle name="_2007.évi ötödik rendelet-módosítás_3" xfId="147"/>
    <cellStyle name="_2007.évi ötödik rendelet-módosítás_3_TartalékKötvényLekötésekEgyebek2014" xfId="148"/>
    <cellStyle name="_2007.évi ötödik rendelet-módosítás_TartalékKötvényLekötésekEgyebek2014" xfId="149"/>
    <cellStyle name="_2007KVI2" xfId="150"/>
    <cellStyle name="_2007KVI2_TartalékKötvényLekötésekEgyebek2014" xfId="151"/>
    <cellStyle name="_2007KVIvégleges20070306alapok" xfId="152"/>
    <cellStyle name="_2007KVIvégleges20070306alapok_ÖNK FORRÁS JELENLEGI 2013 02 11" xfId="153"/>
    <cellStyle name="_2007KVIvégleges20070306alapok_ÖNK FORRÁS JELENLEGI 2013 02 11 2" xfId="726"/>
    <cellStyle name="_2007KVIvégleges20070306alapok_ÖNK FORRÁS JELENLEGI 2013 02 11_PH KVI 2014 KV 2014 02 20 elfogadott TEST2" xfId="154"/>
    <cellStyle name="_2007KVIvégleges20070306alapok_TartalékKötvényLekötésekEgyebek2014" xfId="155"/>
    <cellStyle name="_2008.évi első rendelet-módosítás" xfId="156"/>
    <cellStyle name="_2008.évi első rendelet-módosítás_1" xfId="157"/>
    <cellStyle name="_2008.évi első rendelet-módosítás_1_TartalékKötvényLekötésekEgyebek2014" xfId="158"/>
    <cellStyle name="_2008.évi első rendelet-módosítás_2" xfId="159"/>
    <cellStyle name="_2008.évi első rendelet-módosítás_2 2" xfId="908"/>
    <cellStyle name="_2008.évi első rendelet-módosítás_2_TartalékKötvényLekötésekEgyebek2014" xfId="160"/>
    <cellStyle name="_2008.évi első rendelet-módosítás_2_TartalékKötvényLekötésekEgyebek2014 2" xfId="909"/>
    <cellStyle name="_2008.évi első rendelet-módosítás_3" xfId="161"/>
    <cellStyle name="_2008.évi első rendelet-módosítás_3_TartalékKötvényLekötésekEgyebek2014" xfId="162"/>
    <cellStyle name="_2008.évi első rendelet-módosítás_TartalékKötvényLekötésekEgyebek2014" xfId="163"/>
    <cellStyle name="_2008.évi első rendelet-módosításküld" xfId="164"/>
    <cellStyle name="_2008.évi első rendelet-módosításküld_1" xfId="165"/>
    <cellStyle name="_2008.évi első rendelet-módosításküld_1_TartalékKötvényLekötésekEgyebek2014" xfId="166"/>
    <cellStyle name="_2008.évi első rendelet-módosításküld_2" xfId="167"/>
    <cellStyle name="_2008.évi első rendelet-módosításküld_2 2" xfId="910"/>
    <cellStyle name="_2008.évi első rendelet-módosításküld_2_TartalékKötvényLekötésekEgyebek2014" xfId="168"/>
    <cellStyle name="_2008.évi első rendelet-módosításküld_2_TartalékKötvényLekötésekEgyebek2014 2" xfId="911"/>
    <cellStyle name="_2008.évi első rendelet-módosításküld_3" xfId="169"/>
    <cellStyle name="_2008.évi első rendelet-módosításküld_3_TartalékKötvényLekötésekEgyebek2014" xfId="170"/>
    <cellStyle name="_2008.évi első rendelet-módosításküld_TartalékKötvényLekötésekEgyebek2014" xfId="171"/>
    <cellStyle name="_2008.évi harmadik rendelet-módosítás intézményi" xfId="172"/>
    <cellStyle name="_2008.évi harmadik rendelet-módosítás intézményi_1" xfId="173"/>
    <cellStyle name="_2008.évi harmadik rendelet-módosítás intézményi_1 2" xfId="912"/>
    <cellStyle name="_2008.évi harmadik rendelet-módosítás intézményi_1_TartalékKötvényLekötésekEgyebek2014" xfId="174"/>
    <cellStyle name="_2008.évi harmadik rendelet-módosítás intézményi_1_TartalékKötvényLekötésekEgyebek2014 2" xfId="913"/>
    <cellStyle name="_2008.évi harmadik rendelet-módosítás intézményi_2" xfId="175"/>
    <cellStyle name="_2008.évi harmadik rendelet-módosítás intézményi_2_TartalékKötvényLekötésekEgyebek2014" xfId="176"/>
    <cellStyle name="_2008.évi harmadik rendelet-módosítás intézményi_3" xfId="177"/>
    <cellStyle name="_2008.évi harmadik rendelet-módosítás intézményi_3_TartalékKötvényLekötésekEgyebek2014" xfId="178"/>
    <cellStyle name="_2008.évi harmadik rendelet-módosítás intézményi_4" xfId="179"/>
    <cellStyle name="_2008.évi harmadik rendelet-módosítás intézményi_4_TartalékKötvényLekötésekEgyebek2014" xfId="180"/>
    <cellStyle name="_2008.évi harmadik rendelet-módosítás intézményi_TartalékKötvényLekötésekEgyebek2014" xfId="181"/>
    <cellStyle name="_2008.évi második rendelet-módosítás" xfId="182"/>
    <cellStyle name="_2008.évi második rendelet-módosítás_1" xfId="183"/>
    <cellStyle name="_2008.évi második rendelet-módosítás_1_2008beszküldvégleges" xfId="184"/>
    <cellStyle name="_2008.évi második rendelet-módosítás_1_2008beszküldvégleges_TartalékKötvényLekötésekEgyebek2014" xfId="185"/>
    <cellStyle name="_2008.évi második rendelet-módosítás_1_2009besz" xfId="186"/>
    <cellStyle name="_2008.évi második rendelet-módosítás_1_2009besz_TartalékKötvényLekötésekEgyebek2014" xfId="187"/>
    <cellStyle name="_2008.évi második rendelet-módosítás_1_2010besz" xfId="188"/>
    <cellStyle name="_2008.évi második rendelet-módosítás_1_2010besz_TartalékKötvényLekötésekEgyebek2014" xfId="189"/>
    <cellStyle name="_2008.évi második rendelet-módosítás_1_2010FELBEküld" xfId="190"/>
    <cellStyle name="_2008.évi második rendelet-módosítás_1_2010FELBEküld_TartalékKötvényLekötésekEgyebek2014" xfId="191"/>
    <cellStyle name="_2008.évi második rendelet-módosítás_1_2011. évi második rendelet-módosítás" xfId="192"/>
    <cellStyle name="_2008.évi második rendelet-módosítás_1_2011. évi második rendelet-módosítás_TartalékKötvényLekötésekEgyebek2014" xfId="193"/>
    <cellStyle name="_2008.évi második rendelet-módosítás_1_2011besz" xfId="194"/>
    <cellStyle name="_2008.évi második rendelet-módosítás_1_2011besz_TartalékKötvényLekötésekEgyebek2014" xfId="195"/>
    <cellStyle name="_2008.évi második rendelet-módosítás_1_2012KVI változat 20120223" xfId="196"/>
    <cellStyle name="_2008.évi második rendelet-módosítás_1_2012KVI változat 20120223_TartalékKötvényLekötésekEgyebek2014" xfId="197"/>
    <cellStyle name="_2008.évi második rendelet-módosítás_1_2012KVI változat 3" xfId="198"/>
    <cellStyle name="_2008.évi második rendelet-módosítás_1_2012KVI változat 3_TartalékKötvényLekötésekEgyebek2014" xfId="199"/>
    <cellStyle name="_2008.évi második rendelet-módosítás_1_8. melléklet tartalékok" xfId="200"/>
    <cellStyle name="_2008.évi második rendelet-módosítás_1_8. melléklet tartalékok_TartalékKötvényLekötésekEgyebek2014" xfId="201"/>
    <cellStyle name="_2008.évi második rendelet-módosítás_1_adósságszolgálat 2013 05 06" xfId="202"/>
    <cellStyle name="_2008.évi második rendelet-módosítás_1_adósságszolgálat 2013 05 06_TartalékKötvényLekötésekEgyebek2014" xfId="203"/>
    <cellStyle name="_2008.évi második rendelet-módosítás_1_adósságszolgálat alakulása" xfId="204"/>
    <cellStyle name="_2008.évi második rendelet-módosítás_1_adósságszolgálatlegújabb 2013 01 09" xfId="205"/>
    <cellStyle name="_2008.évi második rendelet-módosítás_1_adósságszolgálatlegújabb 2013 01 09_TartalékKötvényLekötésekEgyebek2014" xfId="206"/>
    <cellStyle name="_2008.évi második rendelet-módosítás_1_futamidős törlesztés alakulása" xfId="207"/>
    <cellStyle name="_2008.évi második rendelet-módosítás_1_futamidős törlesztés alakulása_TartalékKötvényLekötésekEgyebek2014" xfId="208"/>
    <cellStyle name="_2008.évi második rendelet-módosítás_1_kötvénylekötés és kamatbevétel" xfId="209"/>
    <cellStyle name="_2008.évi második rendelet-módosítás_1_kötvénylekötés és kamatbevétel_TartalékKötvényLekötésekEgyebek2014" xfId="210"/>
    <cellStyle name="_2008.évi második rendelet-módosítás_1_TaralékKötvényLekötésEgyebek2011" xfId="211"/>
    <cellStyle name="_2008.évi második rendelet-módosítás_1_TaralékKötvényLekötésEgyebek2011_TartalékKötvényLekötésekEgyebek2014" xfId="212"/>
    <cellStyle name="_2008.évi második rendelet-módosítás_1_TartalékKötvényLekötésEgyebek2011" xfId="213"/>
    <cellStyle name="_2008.évi második rendelet-módosítás_1_TartalékKötvényLekötésEgyebek2011_TartalékKötvényLekötésekEgyebek2014" xfId="214"/>
    <cellStyle name="_2008.évi második rendelet-módosítás_1_TartalékKötvényLekötésekEgyebek2011" xfId="215"/>
    <cellStyle name="_2008.évi második rendelet-módosítás_1_TartalékKötvényLekötésekEgyebek2011_TartalékKötvényLekötésekEgyebek2014" xfId="216"/>
    <cellStyle name="_2008.évi második rendelet-módosítás_1_TartalékKötvényLekötésekEgyebek2012" xfId="217"/>
    <cellStyle name="_2008.évi második rendelet-módosítás_1_TartalékKötvényLekötésekEgyebek2012_TartalékKötvényLekötésekEgyebek2014" xfId="218"/>
    <cellStyle name="_2008.évi második rendelet-módosítás_1_TartalékKötvényLekötésekEgyebek2013 év végi rendezés" xfId="219"/>
    <cellStyle name="_2008.évi második rendelet-módosítás_1_TartalékKötvényLekötésekEgyebek2014" xfId="220"/>
    <cellStyle name="_2008.évi második rendelet-módosítás_2" xfId="221"/>
    <cellStyle name="_2008.évi második rendelet-módosítás_2 2" xfId="914"/>
    <cellStyle name="_2008.évi második rendelet-módosítás_2_2008beszküldvégleges" xfId="222"/>
    <cellStyle name="_2008.évi második rendelet-módosítás_2_2008beszküldvégleges 2" xfId="915"/>
    <cellStyle name="_2008.évi második rendelet-módosítás_2_2008beszküldvégleges_TartalékKötvényLekötésekEgyebek2014" xfId="223"/>
    <cellStyle name="_2008.évi második rendelet-módosítás_2_2008beszküldvégleges_TartalékKötvényLekötésekEgyebek2014 2" xfId="916"/>
    <cellStyle name="_2008.évi második rendelet-módosítás_2_2009besz" xfId="224"/>
    <cellStyle name="_2008.évi második rendelet-módosítás_2_2009besz 2" xfId="917"/>
    <cellStyle name="_2008.évi második rendelet-módosítás_2_2009besz_TartalékKötvényLekötésekEgyebek2014" xfId="225"/>
    <cellStyle name="_2008.évi második rendelet-módosítás_2_2009besz_TartalékKötvényLekötésekEgyebek2014 2" xfId="918"/>
    <cellStyle name="_2008.évi második rendelet-módosítás_2_2010besz" xfId="226"/>
    <cellStyle name="_2008.évi második rendelet-módosítás_2_2010besz 2" xfId="919"/>
    <cellStyle name="_2008.évi második rendelet-módosítás_2_2010besz_TartalékKötvényLekötésekEgyebek2014" xfId="227"/>
    <cellStyle name="_2008.évi második rendelet-módosítás_2_2010besz_TartalékKötvényLekötésekEgyebek2014 2" xfId="920"/>
    <cellStyle name="_2008.évi második rendelet-módosítás_2_2010FELBEküld" xfId="228"/>
    <cellStyle name="_2008.évi második rendelet-módosítás_2_2010FELBEküld 2" xfId="921"/>
    <cellStyle name="_2008.évi második rendelet-módosítás_2_2010FELBEküld_TartalékKötvényLekötésekEgyebek2014" xfId="229"/>
    <cellStyle name="_2008.évi második rendelet-módosítás_2_2010FELBEküld_TartalékKötvényLekötésekEgyebek2014 2" xfId="922"/>
    <cellStyle name="_2008.évi második rendelet-módosítás_2_2011. évi második rendelet-módosítás" xfId="230"/>
    <cellStyle name="_2008.évi második rendelet-módosítás_2_2011. évi második rendelet-módosítás 2" xfId="923"/>
    <cellStyle name="_2008.évi második rendelet-módosítás_2_2011. évi második rendelet-módosítás_TartalékKötvényLekötésekEgyebek2014" xfId="231"/>
    <cellStyle name="_2008.évi második rendelet-módosítás_2_2011. évi második rendelet-módosítás_TartalékKötvényLekötésekEgyebek2014 2" xfId="924"/>
    <cellStyle name="_2008.évi második rendelet-módosítás_2_2011besz" xfId="232"/>
    <cellStyle name="_2008.évi második rendelet-módosítás_2_2011besz 2" xfId="925"/>
    <cellStyle name="_2008.évi második rendelet-módosítás_2_2011besz_TartalékKötvényLekötésekEgyebek2014" xfId="233"/>
    <cellStyle name="_2008.évi második rendelet-módosítás_2_2011besz_TartalékKötvényLekötésekEgyebek2014 2" xfId="926"/>
    <cellStyle name="_2008.évi második rendelet-módosítás_2_2012KVI változat 20120223" xfId="234"/>
    <cellStyle name="_2008.évi második rendelet-módosítás_2_2012KVI változat 20120223 2" xfId="927"/>
    <cellStyle name="_2008.évi második rendelet-módosítás_2_2012KVI változat 20120223_TartalékKötvényLekötésekEgyebek2014" xfId="235"/>
    <cellStyle name="_2008.évi második rendelet-módosítás_2_2012KVI változat 20120223_TartalékKötvényLekötésekEgyebek2014 2" xfId="928"/>
    <cellStyle name="_2008.évi második rendelet-módosítás_2_2012KVI változat 3" xfId="236"/>
    <cellStyle name="_2008.évi második rendelet-módosítás_2_2012KVI változat 3 2" xfId="929"/>
    <cellStyle name="_2008.évi második rendelet-módosítás_2_2012KVI változat 3_TartalékKötvényLekötésekEgyebek2014" xfId="237"/>
    <cellStyle name="_2008.évi második rendelet-módosítás_2_2012KVI változat 3_TartalékKötvényLekötésekEgyebek2014 2" xfId="930"/>
    <cellStyle name="_2008.évi második rendelet-módosítás_2_8. melléklet tartalékok" xfId="238"/>
    <cellStyle name="_2008.évi második rendelet-módosítás_2_8. melléklet tartalékok_TartalékKötvényLekötésekEgyebek2014" xfId="239"/>
    <cellStyle name="_2008.évi második rendelet-módosítás_2_adósságszolgálat 2013 05 06" xfId="240"/>
    <cellStyle name="_2008.évi második rendelet-módosítás_2_adósságszolgálat 2013 05 06 2" xfId="931"/>
    <cellStyle name="_2008.évi második rendelet-módosítás_2_adósságszolgálat 2013 05 06_TartalékKötvényLekötésekEgyebek2014" xfId="241"/>
    <cellStyle name="_2008.évi második rendelet-módosítás_2_adósságszolgálat 2013 05 06_TartalékKötvényLekötésekEgyebek2014 2" xfId="932"/>
    <cellStyle name="_2008.évi második rendelet-módosítás_2_adósságszolgálat alakulása" xfId="242"/>
    <cellStyle name="_2008.évi második rendelet-módosítás_2_adósságszolgálatlegújabb 2013 01 09" xfId="243"/>
    <cellStyle name="_2008.évi második rendelet-módosítás_2_adósságszolgálatlegújabb 2013 01 09_TartalékKötvényLekötésekEgyebek2014" xfId="244"/>
    <cellStyle name="_2008.évi második rendelet-módosítás_2_futamidős törlesztés alakulása" xfId="245"/>
    <cellStyle name="_2008.évi második rendelet-módosítás_2_futamidős törlesztés alakulása_TartalékKötvényLekötésekEgyebek2014" xfId="246"/>
    <cellStyle name="_2008.évi második rendelet-módosítás_2_kötvénylekötés és kamatbevétel" xfId="247"/>
    <cellStyle name="_2008.évi második rendelet-módosítás_2_kötvénylekötés és kamatbevétel_TartalékKötvényLekötésekEgyebek2014" xfId="248"/>
    <cellStyle name="_2008.évi második rendelet-módosítás_2_TaralékKötvényLekötésEgyebek2011" xfId="249"/>
    <cellStyle name="_2008.évi második rendelet-módosítás_2_TaralékKötvényLekötésEgyebek2011_TartalékKötvényLekötésekEgyebek2014" xfId="250"/>
    <cellStyle name="_2008.évi második rendelet-módosítás_2_TartalékKötvényLekötésEgyebek2011" xfId="251"/>
    <cellStyle name="_2008.évi második rendelet-módosítás_2_TartalékKötvényLekötésEgyebek2011_TartalékKötvényLekötésekEgyebek2014" xfId="252"/>
    <cellStyle name="_2008.évi második rendelet-módosítás_2_TartalékKötvényLekötésekEgyebek2011" xfId="253"/>
    <cellStyle name="_2008.évi második rendelet-módosítás_2_TartalékKötvényLekötésekEgyebek2011_TartalékKötvényLekötésekEgyebek2014" xfId="254"/>
    <cellStyle name="_2008.évi második rendelet-módosítás_2_TartalékKötvényLekötésekEgyebek2012" xfId="255"/>
    <cellStyle name="_2008.évi második rendelet-módosítás_2_TartalékKötvényLekötésekEgyebek2012_TartalékKötvényLekötésekEgyebek2014" xfId="256"/>
    <cellStyle name="_2008.évi második rendelet-módosítás_2_TartalékKötvényLekötésekEgyebek2013 év végi rendezés" xfId="257"/>
    <cellStyle name="_2008.évi második rendelet-módosítás_2_TartalékKötvényLekötésekEgyebek2014" xfId="258"/>
    <cellStyle name="_2008.évi második rendelet-módosítás_2008beszküldvégleges" xfId="259"/>
    <cellStyle name="_2008.évi második rendelet-módosítás_2008beszküldvégleges_TartalékKötvényLekötésekEgyebek2014" xfId="260"/>
    <cellStyle name="_2008.évi második rendelet-módosítás_2009besz" xfId="261"/>
    <cellStyle name="_2008.évi második rendelet-módosítás_2009besz_TartalékKötvényLekötésekEgyebek2014" xfId="262"/>
    <cellStyle name="_2008.évi második rendelet-módosítás_2010besz" xfId="263"/>
    <cellStyle name="_2008.évi második rendelet-módosítás_2010besz_TartalékKötvényLekötésekEgyebek2014" xfId="264"/>
    <cellStyle name="_2008.évi második rendelet-módosítás_2010FELBEküld" xfId="265"/>
    <cellStyle name="_2008.évi második rendelet-módosítás_2010FELBEküld_TartalékKötvényLekötésekEgyebek2014" xfId="266"/>
    <cellStyle name="_2008.évi második rendelet-módosítás_2011. évi második rendelet-módosítás" xfId="267"/>
    <cellStyle name="_2008.évi második rendelet-módosítás_2011. évi második rendelet-módosítás_TartalékKötvényLekötésekEgyebek2014" xfId="268"/>
    <cellStyle name="_2008.évi második rendelet-módosítás_2011besz" xfId="269"/>
    <cellStyle name="_2008.évi második rendelet-módosítás_2011besz_TartalékKötvényLekötésekEgyebek2014" xfId="270"/>
    <cellStyle name="_2008.évi második rendelet-módosítás_2012KVI változat 20120223" xfId="271"/>
    <cellStyle name="_2008.évi második rendelet-módosítás_2012KVI változat 20120223_TartalékKötvényLekötésekEgyebek2014" xfId="272"/>
    <cellStyle name="_2008.évi második rendelet-módosítás_2012KVI változat 3" xfId="273"/>
    <cellStyle name="_2008.évi második rendelet-módosítás_2012KVI változat 3_TartalékKötvényLekötésekEgyebek2014" xfId="274"/>
    <cellStyle name="_2008.évi második rendelet-módosítás_3" xfId="275"/>
    <cellStyle name="_2008.évi második rendelet-módosítás_3_2008beszküldvégleges" xfId="276"/>
    <cellStyle name="_2008.évi második rendelet-módosítás_3_2008beszküldvégleges_TartalékKötvényLekötésekEgyebek2014" xfId="277"/>
    <cellStyle name="_2008.évi második rendelet-módosítás_3_2009besz" xfId="278"/>
    <cellStyle name="_2008.évi második rendelet-módosítás_3_2009besz_TartalékKötvényLekötésekEgyebek2014" xfId="279"/>
    <cellStyle name="_2008.évi második rendelet-módosítás_3_2010besz" xfId="280"/>
    <cellStyle name="_2008.évi második rendelet-módosítás_3_2010besz_TartalékKötvényLekötésekEgyebek2014" xfId="281"/>
    <cellStyle name="_2008.évi második rendelet-módosítás_3_2010FELBEküld" xfId="282"/>
    <cellStyle name="_2008.évi második rendelet-módosítás_3_2010FELBEküld_TartalékKötvényLekötésekEgyebek2014" xfId="283"/>
    <cellStyle name="_2008.évi második rendelet-módosítás_3_2011. évi második rendelet-módosítás" xfId="284"/>
    <cellStyle name="_2008.évi második rendelet-módosítás_3_2011. évi második rendelet-módosítás_TartalékKötvényLekötésekEgyebek2014" xfId="285"/>
    <cellStyle name="_2008.évi második rendelet-módosítás_3_2011besz" xfId="286"/>
    <cellStyle name="_2008.évi második rendelet-módosítás_3_2011besz_TartalékKötvényLekötésekEgyebek2014" xfId="287"/>
    <cellStyle name="_2008.évi második rendelet-módosítás_3_2012KVI változat 20120223" xfId="288"/>
    <cellStyle name="_2008.évi második rendelet-módosítás_3_2012KVI változat 20120223_TartalékKötvényLekötésekEgyebek2014" xfId="289"/>
    <cellStyle name="_2008.évi második rendelet-módosítás_3_2012KVI változat 3" xfId="290"/>
    <cellStyle name="_2008.évi második rendelet-módosítás_3_2012KVI változat 3_TartalékKötvényLekötésekEgyebek2014" xfId="291"/>
    <cellStyle name="_2008.évi második rendelet-módosítás_3_8. melléklet tartalékok" xfId="292"/>
    <cellStyle name="_2008.évi második rendelet-módosítás_3_8. melléklet tartalékok_TartalékKötvényLekötésekEgyebek2014" xfId="293"/>
    <cellStyle name="_2008.évi második rendelet-módosítás_3_adósságszolgálat 2013 05 06" xfId="294"/>
    <cellStyle name="_2008.évi második rendelet-módosítás_3_adósságszolgálat 2013 05 06_TartalékKötvényLekötésekEgyebek2014" xfId="295"/>
    <cellStyle name="_2008.évi második rendelet-módosítás_3_adósságszolgálat alakulása" xfId="296"/>
    <cellStyle name="_2008.évi második rendelet-módosítás_3_adósságszolgálatlegújabb 2013 01 09" xfId="297"/>
    <cellStyle name="_2008.évi második rendelet-módosítás_3_adósságszolgálatlegújabb 2013 01 09_TartalékKötvényLekötésekEgyebek2014" xfId="298"/>
    <cellStyle name="_2008.évi második rendelet-módosítás_3_futamidős törlesztés alakulása" xfId="299"/>
    <cellStyle name="_2008.évi második rendelet-módosítás_3_futamidős törlesztés alakulása_TartalékKötvényLekötésekEgyebek2014" xfId="300"/>
    <cellStyle name="_2008.évi második rendelet-módosítás_3_kötvénylekötés és kamatbevétel" xfId="301"/>
    <cellStyle name="_2008.évi második rendelet-módosítás_3_kötvénylekötés és kamatbevétel_TartalékKötvényLekötésekEgyebek2014" xfId="302"/>
    <cellStyle name="_2008.évi második rendelet-módosítás_3_TaralékKötvényLekötésEgyebek2011" xfId="303"/>
    <cellStyle name="_2008.évi második rendelet-módosítás_3_TaralékKötvényLekötésEgyebek2011_TartalékKötvényLekötésekEgyebek2014" xfId="304"/>
    <cellStyle name="_2008.évi második rendelet-módosítás_3_TartalékKötvényLekötésEgyebek2011" xfId="305"/>
    <cellStyle name="_2008.évi második rendelet-módosítás_3_TartalékKötvényLekötésEgyebek2011_TartalékKötvényLekötésekEgyebek2014" xfId="306"/>
    <cellStyle name="_2008.évi második rendelet-módosítás_3_TartalékKötvényLekötésekEgyebek2011" xfId="307"/>
    <cellStyle name="_2008.évi második rendelet-módosítás_3_TartalékKötvényLekötésekEgyebek2011_TartalékKötvényLekötésekEgyebek2014" xfId="308"/>
    <cellStyle name="_2008.évi második rendelet-módosítás_3_TartalékKötvényLekötésekEgyebek2012" xfId="309"/>
    <cellStyle name="_2008.évi második rendelet-módosítás_3_TartalékKötvényLekötésekEgyebek2012_TartalékKötvényLekötésekEgyebek2014" xfId="310"/>
    <cellStyle name="_2008.évi második rendelet-módosítás_3_TartalékKötvényLekötésekEgyebek2013 év végi rendezés" xfId="311"/>
    <cellStyle name="_2008.évi második rendelet-módosítás_3_TartalékKötvényLekötésekEgyebek2014" xfId="312"/>
    <cellStyle name="_2008.évi második rendelet-módosítás_8. melléklet tartalékok" xfId="313"/>
    <cellStyle name="_2008.évi második rendelet-módosítás_8. melléklet tartalékok 2" xfId="933"/>
    <cellStyle name="_2008.évi második rendelet-módosítás_8. melléklet tartalékok_TartalékKötvényLekötésekEgyebek2014" xfId="314"/>
    <cellStyle name="_2008.évi második rendelet-módosítás_8. melléklet tartalékok_TartalékKötvényLekötésekEgyebek2014 2" xfId="934"/>
    <cellStyle name="_2008.évi második rendelet-módosítás_adósságszolgálat 2013 05 06" xfId="315"/>
    <cellStyle name="_2008.évi második rendelet-módosítás_adósságszolgálat 2013 05 06_TartalékKötvényLekötésekEgyebek2014" xfId="316"/>
    <cellStyle name="_2008.évi második rendelet-módosítás_adósságszolgálat alakulása" xfId="317"/>
    <cellStyle name="_2008.évi második rendelet-módosítás_adósságszolgálat alakulása 2" xfId="935"/>
    <cellStyle name="_2008.évi második rendelet-módosítás_adósságszolgálatlegújabb 2013 01 09" xfId="318"/>
    <cellStyle name="_2008.évi második rendelet-módosítás_adósságszolgálatlegújabb 2013 01 09 2" xfId="936"/>
    <cellStyle name="_2008.évi második rendelet-módosítás_adósságszolgálatlegújabb 2013 01 09_TartalékKötvényLekötésekEgyebek2014" xfId="319"/>
    <cellStyle name="_2008.évi második rendelet-módosítás_adósságszolgálatlegújabb 2013 01 09_TartalékKötvényLekötésekEgyebek2014 2" xfId="937"/>
    <cellStyle name="_2008.évi második rendelet-módosítás_futamidős törlesztés alakulása" xfId="320"/>
    <cellStyle name="_2008.évi második rendelet-módosítás_futamidős törlesztés alakulása 2" xfId="938"/>
    <cellStyle name="_2008.évi második rendelet-módosítás_futamidős törlesztés alakulása_TartalékKötvényLekötésekEgyebek2014" xfId="321"/>
    <cellStyle name="_2008.évi második rendelet-módosítás_futamidős törlesztés alakulása_TartalékKötvényLekötésekEgyebek2014 2" xfId="939"/>
    <cellStyle name="_2008.évi második rendelet-módosítás_kötvénylekötés és kamatbevétel" xfId="322"/>
    <cellStyle name="_2008.évi második rendelet-módosítás_kötvénylekötés és kamatbevétel 2" xfId="940"/>
    <cellStyle name="_2008.évi második rendelet-módosítás_kötvénylekötés és kamatbevétel_TartalékKötvényLekötésekEgyebek2014" xfId="323"/>
    <cellStyle name="_2008.évi második rendelet-módosítás_kötvénylekötés és kamatbevétel_TartalékKötvényLekötésekEgyebek2014 2" xfId="941"/>
    <cellStyle name="_2008.évi második rendelet-módosítás_TaralékKötvényLekötésEgyebek2011" xfId="324"/>
    <cellStyle name="_2008.évi második rendelet-módosítás_TaralékKötvényLekötésEgyebek2011 2" xfId="942"/>
    <cellStyle name="_2008.évi második rendelet-módosítás_TaralékKötvényLekötésEgyebek2011_TartalékKötvényLekötésekEgyebek2014" xfId="325"/>
    <cellStyle name="_2008.évi második rendelet-módosítás_TaralékKötvényLekötésEgyebek2011_TartalékKötvényLekötésekEgyebek2014 2" xfId="943"/>
    <cellStyle name="_2008.évi második rendelet-módosítás_TartalékKötvényLekötésEgyebek2011" xfId="326"/>
    <cellStyle name="_2008.évi második rendelet-módosítás_TartalékKötvényLekötésEgyebek2011 2" xfId="944"/>
    <cellStyle name="_2008.évi második rendelet-módosítás_TartalékKötvényLekötésEgyebek2011_TartalékKötvényLekötésekEgyebek2014" xfId="327"/>
    <cellStyle name="_2008.évi második rendelet-módosítás_TartalékKötvényLekötésEgyebek2011_TartalékKötvényLekötésekEgyebek2014 2" xfId="945"/>
    <cellStyle name="_2008.évi második rendelet-módosítás_TartalékKötvényLekötésekEgyebek2011" xfId="328"/>
    <cellStyle name="_2008.évi második rendelet-módosítás_TartalékKötvényLekötésekEgyebek2011 2" xfId="946"/>
    <cellStyle name="_2008.évi második rendelet-módosítás_TartalékKötvényLekötésekEgyebek2011_TartalékKötvényLekötésekEgyebek2014" xfId="329"/>
    <cellStyle name="_2008.évi második rendelet-módosítás_TartalékKötvényLekötésekEgyebek2011_TartalékKötvényLekötésekEgyebek2014 2" xfId="947"/>
    <cellStyle name="_2008.évi második rendelet-módosítás_TartalékKötvényLekötésekEgyebek2012" xfId="330"/>
    <cellStyle name="_2008.évi második rendelet-módosítás_TartalékKötvényLekötésekEgyebek2012 2" xfId="948"/>
    <cellStyle name="_2008.évi második rendelet-módosítás_TartalékKötvényLekötésekEgyebek2012_TartalékKötvényLekötésekEgyebek2014" xfId="331"/>
    <cellStyle name="_2008.évi második rendelet-módosítás_TartalékKötvényLekötésekEgyebek2012_TartalékKötvényLekötésekEgyebek2014 2" xfId="949"/>
    <cellStyle name="_2008.évi második rendelet-módosítás_TartalékKötvényLekötésekEgyebek2013 év végi rendezés" xfId="332"/>
    <cellStyle name="_2008.évi második rendelet-módosítás_TartalékKötvényLekötésekEgyebek2013 év végi rendezés 2" xfId="950"/>
    <cellStyle name="_2008.évi második rendelet-módosítás_TartalékKötvényLekötésekEgyebek2014" xfId="333"/>
    <cellStyle name="_2008.évi második rendelet-módosítás_TartalékKötvényLekötésekEgyebek2014 2" xfId="951"/>
    <cellStyle name="_2008.évi negyedik rendelet-módosítás" xfId="334"/>
    <cellStyle name="_2008.évi negyedik rendelet-módosítás 2" xfId="952"/>
    <cellStyle name="_2008.évi negyedik rendelet-módosítás intézményi" xfId="335"/>
    <cellStyle name="_2008.évi negyedik rendelet-módosítás intézményi_1" xfId="336"/>
    <cellStyle name="_2008.évi negyedik rendelet-módosítás intézményi_1 2" xfId="953"/>
    <cellStyle name="_2008.évi negyedik rendelet-módosítás intézményi_1_TartalékKötvényLekötésekEgyebek2014" xfId="337"/>
    <cellStyle name="_2008.évi negyedik rendelet-módosítás intézményi_1_TartalékKötvényLekötésekEgyebek2014 2" xfId="954"/>
    <cellStyle name="_2008.évi negyedik rendelet-módosítás intézményi_2" xfId="338"/>
    <cellStyle name="_2008.évi negyedik rendelet-módosítás intézményi_2_TartalékKötvényLekötésekEgyebek2014" xfId="339"/>
    <cellStyle name="_2008.évi negyedik rendelet-módosítás intézményi_3" xfId="340"/>
    <cellStyle name="_2008.évi negyedik rendelet-módosítás intézményi_3_TartalékKötvényLekötésekEgyebek2014" xfId="341"/>
    <cellStyle name="_2008.évi negyedik rendelet-módosítás intézményi_TartalékKötvényLekötésekEgyebek2014" xfId="342"/>
    <cellStyle name="_2008.évi negyedik rendelet-módosítás_1" xfId="343"/>
    <cellStyle name="_2008.évi negyedik rendelet-módosítás_1_TartalékKötvényLekötésekEgyebek2014" xfId="344"/>
    <cellStyle name="_2008.évi negyedik rendelet-módosítás_2" xfId="345"/>
    <cellStyle name="_2008.évi negyedik rendelet-módosítás_2_TartalékKötvényLekötésekEgyebek2014" xfId="346"/>
    <cellStyle name="_2008.évi negyedik rendelet-módosítás_3" xfId="347"/>
    <cellStyle name="_2008.évi negyedik rendelet-módosítás_3_TartalékKötvényLekötésekEgyebek2014" xfId="348"/>
    <cellStyle name="_2008.évi negyedik rendelet-módosítás_4" xfId="349"/>
    <cellStyle name="_2008.évi negyedik rendelet-módosítás_4 2" xfId="727"/>
    <cellStyle name="_2008.évi negyedik rendelet-módosítás_4_PH KVI 2014 KV 2014 02 20 elfogadott TEST2" xfId="350"/>
    <cellStyle name="_2008.évi negyedik rendelet-módosítás_4_TartalékKötvényLekötésekEgyebek2014" xfId="351"/>
    <cellStyle name="_2008.évi negyedik rendelet-módosítás_TartalékKötvényLekötésekEgyebek2014" xfId="352"/>
    <cellStyle name="_2008.évi negyedik rendelet-módosítás_TartalékKötvényLekötésekEgyebek2014 2" xfId="955"/>
    <cellStyle name="_2008KVIvégleges20080306alapok" xfId="353"/>
    <cellStyle name="_2008KVIvégleges20080306alapok 2" xfId="728"/>
    <cellStyle name="_2008KVIvégleges20080306alapok_PH KVI 2014 KV 2014 02 20 elfogadott TEST2" xfId="354"/>
    <cellStyle name="_2008KVIvégleges20080306alapok_TartalékKötvényLekötésekEgyebek2014" xfId="355"/>
    <cellStyle name="_2009.évi első rendelet-módosítás" xfId="356"/>
    <cellStyle name="_2009.évi első rendelet-módosítás 2" xfId="956"/>
    <cellStyle name="_2009.évi első rendelet-módosítás_1" xfId="357"/>
    <cellStyle name="_2009.évi első rendelet-módosítás_1_TartalékKötvényLekötésekEgyebek2014" xfId="358"/>
    <cellStyle name="_2009.évi első rendelet-módosítás_2" xfId="359"/>
    <cellStyle name="_2009.évi első rendelet-módosítás_2_TartalékKötvényLekötésekEgyebek2014" xfId="360"/>
    <cellStyle name="_2009.évi első rendelet-módosítás_3" xfId="361"/>
    <cellStyle name="_2009.évi első rendelet-módosítás_3_TartalékKötvényLekötésekEgyebek2014" xfId="362"/>
    <cellStyle name="_2009.évi első rendelet-módosítás_4" xfId="363"/>
    <cellStyle name="_2009.évi első rendelet-módosítás_4_TartalékKötvényLekötésekEgyebek2014" xfId="364"/>
    <cellStyle name="_2009.évi első rendelet-módosítás_TartalékKötvényLekötésekEgyebek2014" xfId="365"/>
    <cellStyle name="_2009.évi első rendelet-módosítás_TartalékKötvényLekötésekEgyebek2014 2" xfId="957"/>
    <cellStyle name="_2009.évi harmadik rendelet-módosítás" xfId="366"/>
    <cellStyle name="_2009.évi harmadik rendelet-módosítás_1" xfId="367"/>
    <cellStyle name="_2009.évi harmadik rendelet-módosítás_1_TartalékKötvényLekötésekEgyebek2014" xfId="368"/>
    <cellStyle name="_2009.évi harmadik rendelet-módosítás_2" xfId="369"/>
    <cellStyle name="_2009.évi harmadik rendelet-módosítás_2_TartalékKötvényLekötésekEgyebek2014" xfId="370"/>
    <cellStyle name="_2009.évi harmadik rendelet-módosítás_3" xfId="371"/>
    <cellStyle name="_2009.évi harmadik rendelet-módosítás_3_TartalékKötvényLekötésekEgyebek2014" xfId="372"/>
    <cellStyle name="_2009.évi harmadik rendelet-módosítás_TartalékKötvényLekötésekEgyebek2014" xfId="373"/>
    <cellStyle name="_2009.évi második rendelet-módosítás" xfId="374"/>
    <cellStyle name="_2009.évi második rendelet-módosítás intézményi" xfId="375"/>
    <cellStyle name="_2009.évi második rendelet-módosítás intézményi 2" xfId="958"/>
    <cellStyle name="_2009.évi második rendelet-módosítás intézményi_1" xfId="376"/>
    <cellStyle name="_2009.évi második rendelet-módosítás intézményi_1_TartalékKötvényLekötésekEgyebek2014" xfId="377"/>
    <cellStyle name="_2009.évi második rendelet-módosítás intézményi_2" xfId="378"/>
    <cellStyle name="_2009.évi második rendelet-módosítás intézményi_2_TartalékKötvényLekötésekEgyebek2014" xfId="379"/>
    <cellStyle name="_2009.évi második rendelet-módosítás intézményi_3" xfId="380"/>
    <cellStyle name="_2009.évi második rendelet-módosítás intézményi_3_TartalékKötvényLekötésekEgyebek2014" xfId="381"/>
    <cellStyle name="_2009.évi második rendelet-módosítás intézményi_TartalékKötvényLekötésekEgyebek2014" xfId="382"/>
    <cellStyle name="_2009.évi második rendelet-módosítás intézményi_TartalékKötvényLekötésekEgyebek2014 2" xfId="959"/>
    <cellStyle name="_2009.évi második rendelet-módosítás_1" xfId="383"/>
    <cellStyle name="_2009.évi második rendelet-módosítás_1_TartalékKötvényLekötésekEgyebek2014" xfId="384"/>
    <cellStyle name="_2009.évi második rendelet-módosítás_2" xfId="385"/>
    <cellStyle name="_2009.évi második rendelet-módosítás_2 2" xfId="960"/>
    <cellStyle name="_2009.évi második rendelet-módosítás_2_TartalékKötvényLekötésekEgyebek2014" xfId="386"/>
    <cellStyle name="_2009.évi második rendelet-módosítás_2_TartalékKötvényLekötésekEgyebek2014 2" xfId="961"/>
    <cellStyle name="_2009.évi második rendelet-módosítás_3" xfId="387"/>
    <cellStyle name="_2009.évi második rendelet-módosítás_3_TartalékKötvényLekötésekEgyebek2014" xfId="388"/>
    <cellStyle name="_2009.évi második rendelet-módosítás_4" xfId="389"/>
    <cellStyle name="_2009.évi második rendelet-módosítás_4_TartalékKötvényLekötésekEgyebek2014" xfId="390"/>
    <cellStyle name="_2009.évi második rendelet-módosítás_TartalékKötvényLekötésekEgyebek2014" xfId="391"/>
    <cellStyle name="_2009KVIvéglegesküld" xfId="392"/>
    <cellStyle name="_2009KVIvéglegesküld_TartalékKötvényLekötésekEgyebek2014" xfId="393"/>
    <cellStyle name="_2010. évi ötödik rendelet-módosítás küld" xfId="394"/>
    <cellStyle name="_2010. évi ötödik rendelet-módosítás küld 2" xfId="962"/>
    <cellStyle name="_2010. évi ötödik rendelet-módosítás küld_1" xfId="395"/>
    <cellStyle name="_2010. évi ötödik rendelet-módosítás küld_1_TartalékKötvényLekötésekEgyebek2014" xfId="396"/>
    <cellStyle name="_2010. évi ötödik rendelet-módosítás küld_2" xfId="397"/>
    <cellStyle name="_2010. évi ötödik rendelet-módosítás küld_2_TartalékKötvényLekötésekEgyebek2014" xfId="398"/>
    <cellStyle name="_2010. évi ötödik rendelet-módosítás küld_3" xfId="399"/>
    <cellStyle name="_2010. évi ötödik rendelet-módosítás küld_3_TartalékKötvényLekötésekEgyebek2014" xfId="400"/>
    <cellStyle name="_2010. évi ötödik rendelet-módosítás küld_4" xfId="401"/>
    <cellStyle name="_2010. évi ötödik rendelet-módosítás küld_4_TartalékKötvényLekötésekEgyebek2014" xfId="402"/>
    <cellStyle name="_2010. évi ötödik rendelet-módosítás küld_TartalékKötvényLekötésekEgyebek2014" xfId="403"/>
    <cellStyle name="_2010. évi ötödik rendelet-módosítás küld_TartalékKötvényLekötésekEgyebek2014 2" xfId="963"/>
    <cellStyle name="_2010.évi első rendelet-módosítás" xfId="404"/>
    <cellStyle name="_2010.évi első rendelet-módosítás 2" xfId="964"/>
    <cellStyle name="_2010.évi első rendelet-módosítás_1" xfId="405"/>
    <cellStyle name="_2010.évi első rendelet-módosítás_1_TartalékKötvényLekötésekEgyebek2014" xfId="406"/>
    <cellStyle name="_2010.évi első rendelet-módosítás_2" xfId="407"/>
    <cellStyle name="_2010.évi első rendelet-módosítás_2_TartalékKötvényLekötésekEgyebek2014" xfId="408"/>
    <cellStyle name="_2010.évi első rendelet-módosítás_3" xfId="409"/>
    <cellStyle name="_2010.évi első rendelet-módosítás_3_TartalékKötvényLekötésekEgyebek2014" xfId="410"/>
    <cellStyle name="_2010.évi első rendelet-módosítás_TartalékKötvényLekötésekEgyebek2014" xfId="411"/>
    <cellStyle name="_2010.évi első rendelet-módosítás_TartalékKötvényLekötésekEgyebek2014 2" xfId="965"/>
    <cellStyle name="_2010.évi harmadik rendelet-módosítás" xfId="412"/>
    <cellStyle name="_2010.évi harmadik rendelet-módosítás_1" xfId="413"/>
    <cellStyle name="_2010.évi harmadik rendelet-módosítás_1 2" xfId="966"/>
    <cellStyle name="_2010.évi harmadik rendelet-módosítás_1_TartalékKötvényLekötésekEgyebek2014" xfId="414"/>
    <cellStyle name="_2010.évi harmadik rendelet-módosítás_1_TartalékKötvényLekötésekEgyebek2014 2" xfId="967"/>
    <cellStyle name="_2010.évi harmadik rendelet-módosítás_2" xfId="415"/>
    <cellStyle name="_2010.évi harmadik rendelet-módosítás_2_TartalékKötvényLekötésekEgyebek2014" xfId="416"/>
    <cellStyle name="_2010.évi harmadik rendelet-módosítás_3" xfId="417"/>
    <cellStyle name="_2010.évi harmadik rendelet-módosítás_3_TartalékKötvényLekötésekEgyebek2014" xfId="418"/>
    <cellStyle name="_2010.évi harmadik rendelet-módosítás_TartalékKötvényLekötésekEgyebek2014" xfId="419"/>
    <cellStyle name="_2010.évi második rendelet-módosítás küld" xfId="420"/>
    <cellStyle name="_2010.évi második rendelet-módosítás küld_1" xfId="421"/>
    <cellStyle name="_2010.évi második rendelet-módosítás küld_1_TartalékKötvényLekötésekEgyebek2014" xfId="422"/>
    <cellStyle name="_2010.évi második rendelet-módosítás küld_2" xfId="423"/>
    <cellStyle name="_2010.évi második rendelet-módosítás küld_2_TartalékKötvényLekötésekEgyebek2014" xfId="424"/>
    <cellStyle name="_2010.évi második rendelet-módosítás küld_3" xfId="425"/>
    <cellStyle name="_2010.évi második rendelet-módosítás küld_3_TartalékKötvényLekötésekEgyebek2014" xfId="426"/>
    <cellStyle name="_2010.évi második rendelet-módosítás küld_TartalékKötvényLekötésekEgyebek2014" xfId="427"/>
    <cellStyle name="_2010FELBE" xfId="428"/>
    <cellStyle name="_2010FELBE 2" xfId="968"/>
    <cellStyle name="_2010FELBE_1" xfId="429"/>
    <cellStyle name="_2010FELBE_1_TartalékKötvényLekötésekEgyebek2014" xfId="430"/>
    <cellStyle name="_2010FELBE_TartalékKötvényLekötésekEgyebek2014" xfId="431"/>
    <cellStyle name="_2010FELBE_TartalékKötvényLekötésekEgyebek2014 2" xfId="969"/>
    <cellStyle name="_2010FELBEküld" xfId="432"/>
    <cellStyle name="_2010FELBEküld 2" xfId="970"/>
    <cellStyle name="_2010FELBEküld_1" xfId="433"/>
    <cellStyle name="_2010FELBEküld_1_TartalékKötvényLekötésekEgyebek2014" xfId="434"/>
    <cellStyle name="_2010FELBEküld_TartalékKötvényLekötésekEgyebek2014" xfId="435"/>
    <cellStyle name="_2010FELBEküld_TartalékKötvényLekötésekEgyebek2014 2" xfId="971"/>
    <cellStyle name="_2010háromnegyedBesz küld" xfId="436"/>
    <cellStyle name="_2010háromnegyedBesz küld 2" xfId="972"/>
    <cellStyle name="_2010háromnegyedBesz küld_1" xfId="437"/>
    <cellStyle name="_2010háromnegyedBesz küld_1_TartalékKötvényLekötésekEgyebek2014" xfId="438"/>
    <cellStyle name="_2010háromnegyedBesz küld_TartalékKötvényLekötésekEgyebek2014" xfId="439"/>
    <cellStyle name="_2010háromnegyedBesz küld_TartalékKötvényLekötésekEgyebek2014 2" xfId="973"/>
    <cellStyle name="_2010KVI_végleges küld" xfId="440"/>
    <cellStyle name="_2010KVI_végleges küld_TartalékKötvényLekötésekEgyebek2014" xfId="441"/>
    <cellStyle name="_2011 háromnegyed besz küld" xfId="442"/>
    <cellStyle name="_2011 háromnegyed besz küld 2" xfId="974"/>
    <cellStyle name="_2011 háromnegyed besz küld_1" xfId="443"/>
    <cellStyle name="_2011 háromnegyed besz küld_1_TartalékKötvényLekötésekEgyebek2014" xfId="444"/>
    <cellStyle name="_2011 háromnegyed besz küld_TartalékKötvényLekötésekEgyebek2014" xfId="445"/>
    <cellStyle name="_2011 háromnegyed besz küld_TartalékKötvényLekötésekEgyebek2014 2" xfId="975"/>
    <cellStyle name="_2011. évi második rendelet-módosítás" xfId="446"/>
    <cellStyle name="_2011. évi második rendelet-módosítás_1" xfId="447"/>
    <cellStyle name="_2011. évi második rendelet-módosítás_1 2" xfId="976"/>
    <cellStyle name="_2011. évi második rendelet-módosítás_1_TartalékKötvényLekötésekEgyebek2014" xfId="448"/>
    <cellStyle name="_2011. évi második rendelet-módosítás_1_TartalékKötvényLekötésekEgyebek2014 2" xfId="977"/>
    <cellStyle name="_2011. évi második rendelet-módosítás_2" xfId="449"/>
    <cellStyle name="_2011. évi második rendelet-módosítás_2_TartalékKötvényLekötésekEgyebek2014" xfId="450"/>
    <cellStyle name="_2011. évi második rendelet-módosítás_3" xfId="451"/>
    <cellStyle name="_2011. évi második rendelet-módosítás_3_TartalékKötvényLekötésekEgyebek2014" xfId="452"/>
    <cellStyle name="_2011. évi második rendelet-módosítás_TartalékKötvényLekötésekEgyebek2014" xfId="453"/>
    <cellStyle name="_2011FELBEküld" xfId="454"/>
    <cellStyle name="_2011FELBEküld 2" xfId="978"/>
    <cellStyle name="_2011FELBEküld_1" xfId="455"/>
    <cellStyle name="_2011FELBEküld_1_2011besz" xfId="456"/>
    <cellStyle name="_2011FELBEküld_1_2011besz_TartalékKötvényLekötésekEgyebek2014" xfId="457"/>
    <cellStyle name="_2011FELBEküld_1_Kötvényből megvalósúló feladatok 2008-tól Ágika 2012 04 11" xfId="458"/>
    <cellStyle name="_2011FELBEküld_1_Kötvényből megvalósúló feladatok 2008-tól Ágika 2012 04 11_TartalékKötvényLekötésekEgyebek2014" xfId="459"/>
    <cellStyle name="_2011FELBEküld_1_Kötvényből megvalósúló feladatok 2008-tól Ágika 2013 03 20" xfId="460"/>
    <cellStyle name="_2011FELBEküld_1_Kötvényből megvalósúló feladatok 2008-tól Ágika 2013 03 20_TartalékKötvényLekötésekEgyebek2014" xfId="461"/>
    <cellStyle name="_2011FELBEküld_1_Kötvényből megvalósúló feladatok 2008-tól Ágika 2014 01 15" xfId="462"/>
    <cellStyle name="_2011FELBEküld_1_TartalékKötvényLekötésekEgyebek2014" xfId="463"/>
    <cellStyle name="_2011FELBEküld_TartalékKötvényLekötésekEgyebek2014" xfId="464"/>
    <cellStyle name="_2011FELBEküld_TartalékKötvényLekötésekEgyebek2014 2" xfId="979"/>
    <cellStyle name="_2011KVI     2011 03 10" xfId="465"/>
    <cellStyle name="_2011KVI     2011 03 10_TartalékKötvényLekötésekEgyebek2014" xfId="466"/>
    <cellStyle name="_34BESZ2005" xfId="467"/>
    <cellStyle name="_34BESZ2005_1" xfId="468"/>
    <cellStyle name="_34BESZ2005_1 2" xfId="469"/>
    <cellStyle name="_34BESZ2005_1 2 2" xfId="980"/>
    <cellStyle name="_34BESZ2005_1 3" xfId="470"/>
    <cellStyle name="_34BESZ2005_1 3 2" xfId="471"/>
    <cellStyle name="_34BESZ2005_1 3 2 2" xfId="982"/>
    <cellStyle name="_34BESZ2005_1 3 3" xfId="981"/>
    <cellStyle name="_34BESZ2005_1 4" xfId="472"/>
    <cellStyle name="_34BESZ2005_1 4 2" xfId="772"/>
    <cellStyle name="_34BESZ2005_1 5" xfId="473"/>
    <cellStyle name="_34BESZ2005_1 5 2" xfId="474"/>
    <cellStyle name="_34BESZ2005_1 5 2 2" xfId="984"/>
    <cellStyle name="_34BESZ2005_1 5 3" xfId="983"/>
    <cellStyle name="_34BESZ2005_1 6" xfId="729"/>
    <cellStyle name="_34BESZ2005_1 6 2" xfId="985"/>
    <cellStyle name="_34BESZ2005_1 6 3" xfId="808"/>
    <cellStyle name="_34BESZ2005_1_TartalékKötvényLekötésekEgyebek2014" xfId="475"/>
    <cellStyle name="_34BESZ2005_1_TartalékKötvényLekötésekEgyebek2014 2" xfId="986"/>
    <cellStyle name="_34BESZ2005_TartalékKötvényLekötésekEgyebek2014" xfId="476"/>
    <cellStyle name="_34BESZ2006" xfId="477"/>
    <cellStyle name="_34BESZ2006 2" xfId="478"/>
    <cellStyle name="_34BESZ2006 2 2" xfId="987"/>
    <cellStyle name="_34BESZ2006 3" xfId="479"/>
    <cellStyle name="_34BESZ2006 3 2" xfId="480"/>
    <cellStyle name="_34BESZ2006 3 2 2" xfId="989"/>
    <cellStyle name="_34BESZ2006 3 3" xfId="988"/>
    <cellStyle name="_34BESZ2006 4" xfId="481"/>
    <cellStyle name="_34BESZ2006 4 2" xfId="773"/>
    <cellStyle name="_34BESZ2006 5" xfId="482"/>
    <cellStyle name="_34BESZ2006 5 2" xfId="483"/>
    <cellStyle name="_34BESZ2006 5 2 2" xfId="991"/>
    <cellStyle name="_34BESZ2006 5 3" xfId="990"/>
    <cellStyle name="_34BESZ2006 6" xfId="730"/>
    <cellStyle name="_34BESZ2006 6 2" xfId="992"/>
    <cellStyle name="_34BESZ2006 6 3" xfId="809"/>
    <cellStyle name="_34BESZ2006_1" xfId="484"/>
    <cellStyle name="_34BESZ2006_1_TartalékKötvényLekötésekEgyebek2014" xfId="485"/>
    <cellStyle name="_34BESZ2006_2" xfId="486"/>
    <cellStyle name="_34BESZ2006_2 2" xfId="731"/>
    <cellStyle name="_34BESZ2006_2_PH KVI 2014 KV 2014 02 20 elfogadott TEST2" xfId="487"/>
    <cellStyle name="_34BESZ2006_2_TartalékKötvényLekötésekEgyebek2014" xfId="488"/>
    <cellStyle name="_34BESZ2006_TartalékKötvényLekötésekEgyebek2014" xfId="489"/>
    <cellStyle name="_34BESZ2006_TartalékKötvényLekötésekEgyebek2014 2" xfId="993"/>
    <cellStyle name="_34BESZ2006bőv" xfId="490"/>
    <cellStyle name="_34BESZ2006bőv_1" xfId="491"/>
    <cellStyle name="_34BESZ2006bőv_1 2" xfId="732"/>
    <cellStyle name="_34BESZ2006bőv_1_PH KVI 2014 KV 2014 02 20 elfogadott TEST2" xfId="492"/>
    <cellStyle name="_34BESZ2006bőv_1_TartalékKötvényLekötésekEgyebek2014" xfId="493"/>
    <cellStyle name="_34BESZ2006bőv_TartalékKötvényLekötésekEgyebek2014" xfId="494"/>
    <cellStyle name="_34BESZ2006bőv1" xfId="495"/>
    <cellStyle name="_34BESZ2006bőv1_1" xfId="496"/>
    <cellStyle name="_34BESZ2006bőv1_1 2" xfId="497"/>
    <cellStyle name="_34BESZ2006bőv1_1 2 2" xfId="994"/>
    <cellStyle name="_34BESZ2006bőv1_1 3" xfId="498"/>
    <cellStyle name="_34BESZ2006bőv1_1 3 2" xfId="499"/>
    <cellStyle name="_34BESZ2006bőv1_1 3 2 2" xfId="996"/>
    <cellStyle name="_34BESZ2006bőv1_1 3 3" xfId="995"/>
    <cellStyle name="_34BESZ2006bőv1_1 4" xfId="500"/>
    <cellStyle name="_34BESZ2006bőv1_1 4 2" xfId="774"/>
    <cellStyle name="_34BESZ2006bőv1_1 5" xfId="501"/>
    <cellStyle name="_34BESZ2006bőv1_1 5 2" xfId="502"/>
    <cellStyle name="_34BESZ2006bőv1_1 5 2 2" xfId="998"/>
    <cellStyle name="_34BESZ2006bőv1_1 5 3" xfId="997"/>
    <cellStyle name="_34BESZ2006bőv1_1 6" xfId="733"/>
    <cellStyle name="_34BESZ2006bőv1_1 6 2" xfId="999"/>
    <cellStyle name="_34BESZ2006bőv1_1 6 3" xfId="810"/>
    <cellStyle name="_34BESZ2006bőv1_1_Munkafüzet2" xfId="503"/>
    <cellStyle name="_34BESZ2006bőv1_1_Munkafüzet2 2" xfId="734"/>
    <cellStyle name="_34BESZ2006bőv1_1_Munkafüzet2_PH KVI 2014 KV 2014 02 20 elfogadott TEST2" xfId="504"/>
    <cellStyle name="_34BESZ2006bőv1_1_Munkafüzet2_TartalékKötvényLekötésekEgyebek2014" xfId="505"/>
    <cellStyle name="_34BESZ2006bőv1_1_TartalékKötvényLekötésekEgyebek2014" xfId="506"/>
    <cellStyle name="_34BESZ2006bőv1_1_TartalékKötvényLekötésekEgyebek2014 2" xfId="1000"/>
    <cellStyle name="_34BESZ2006bőv1_TartalékKötvényLekötésekEgyebek2014" xfId="507"/>
    <cellStyle name="_34BESZ2006otthon" xfId="508"/>
    <cellStyle name="_34BESZ2006otthon 2" xfId="509"/>
    <cellStyle name="_34BESZ2006otthon 2 2" xfId="1001"/>
    <cellStyle name="_34BESZ2006otthon 3" xfId="510"/>
    <cellStyle name="_34BESZ2006otthon 3 2" xfId="511"/>
    <cellStyle name="_34BESZ2006otthon 3 2 2" xfId="1003"/>
    <cellStyle name="_34BESZ2006otthon 3 3" xfId="1002"/>
    <cellStyle name="_34BESZ2006otthon 4" xfId="512"/>
    <cellStyle name="_34BESZ2006otthon 4 2" xfId="775"/>
    <cellStyle name="_34BESZ2006otthon 5" xfId="513"/>
    <cellStyle name="_34BESZ2006otthon 5 2" xfId="514"/>
    <cellStyle name="_34BESZ2006otthon 5 2 2" xfId="1005"/>
    <cellStyle name="_34BESZ2006otthon 5 3" xfId="1004"/>
    <cellStyle name="_34BESZ2006otthon 6" xfId="735"/>
    <cellStyle name="_34BESZ2006otthon 6 2" xfId="1006"/>
    <cellStyle name="_34BESZ2006otthon 6 3" xfId="811"/>
    <cellStyle name="_34BESZ2006otthon_1" xfId="515"/>
    <cellStyle name="_34BESZ2006otthon_1_TartalékKötvényLekötésekEgyebek2014" xfId="516"/>
    <cellStyle name="_34BESZ2006otthon_TartalékKötvényLekötésekEgyebek2014" xfId="517"/>
    <cellStyle name="_34BESZ2006otthon_TartalékKötvényLekötésekEgyebek2014 2" xfId="1007"/>
    <cellStyle name="_alapokmányok" xfId="518"/>
    <cellStyle name="_alapokmányok 2" xfId="736"/>
    <cellStyle name="_alapokmányok_PH KVI 2014 KV 2014 02 20 elfogadott TEST2" xfId="519"/>
    <cellStyle name="_alapokmányok_TartalékKötvényLekötésekEgyebek2014" xfId="520"/>
    <cellStyle name="_EUs pályázatok intézmények felé" xfId="521"/>
    <cellStyle name="_EUs pályázatok intézmények felé_TartalékKötvényLekötésekEgyebek2014" xfId="522"/>
    <cellStyle name="_Kötvény törlesztés éls kamat alakulása" xfId="523"/>
    <cellStyle name="_Kötvény törlesztés éls kamat alakulása_TartalékKötvényLekötésekEgyebek2014" xfId="524"/>
    <cellStyle name="_kötvénylekötés és kamatbevétel" xfId="525"/>
    <cellStyle name="_kötvénylekötés és kamatbevétel_TartalékKötvényLekötésekEgyebek2014" xfId="526"/>
    <cellStyle name="_Másolat eredetije2006.évi harmadik rendelet-módosításO" xfId="527"/>
    <cellStyle name="_Másolat eredetije2006.évi harmadik rendelet-módosításO_1" xfId="528"/>
    <cellStyle name="_Másolat eredetije2006.évi harmadik rendelet-módosításO_1 2" xfId="1008"/>
    <cellStyle name="_Másolat eredetije2006.évi harmadik rendelet-módosításO_1_TartalékKötvényLekötésekEgyebek2014" xfId="529"/>
    <cellStyle name="_Másolat eredetije2006.évi harmadik rendelet-módosításO_1_TartalékKötvényLekötésekEgyebek2014 2" xfId="1009"/>
    <cellStyle name="_Másolat eredetije2006.évi harmadik rendelet-módosításO_2" xfId="530"/>
    <cellStyle name="_Másolat eredetije2006.évi harmadik rendelet-módosításO_2_TartalékKötvényLekötésekEgyebek2014" xfId="531"/>
    <cellStyle name="_Másolat eredetije2006.évi harmadik rendelet-módosításO_3" xfId="532"/>
    <cellStyle name="_Másolat eredetije2006.évi harmadik rendelet-módosításO_3_TartalékKötvényLekötésekEgyebek2014" xfId="533"/>
    <cellStyle name="_Másolat eredetije2006.évi harmadik rendelet-módosításO_4" xfId="534"/>
    <cellStyle name="_Másolat eredetije2006.évi harmadik rendelet-módosításO_4_TartalékKötvényLekötésekEgyebek2014" xfId="535"/>
    <cellStyle name="_Másolat eredetije2006.évi harmadik rendelet-módosításO_TartalékKötvényLekötésekEgyebek2014" xfId="536"/>
    <cellStyle name="_Munkafüzet2" xfId="537"/>
    <cellStyle name="_Munkafüzet2_TartalékKötvényLekötésekEgyebek2014" xfId="538"/>
    <cellStyle name="_TÁMOP félévesGesz" xfId="539"/>
    <cellStyle name="_TÁMOP félévesGesz_TartalékKötvényLekötésekEgyebek2014" xfId="540"/>
    <cellStyle name="_TartalékKötvényLekötésekEgyebek2011" xfId="541"/>
    <cellStyle name="_TartalékKötvényLekötésekEgyebek2011_TartalékKötvényLekötésekEgyebek2014" xfId="542"/>
    <cellStyle name="_TEST1" xfId="543"/>
    <cellStyle name="_TEST1 2" xfId="544"/>
    <cellStyle name="_TEST1 2 2" xfId="1010"/>
    <cellStyle name="_TEST1 3" xfId="545"/>
    <cellStyle name="_TEST1 3 2" xfId="546"/>
    <cellStyle name="_TEST1 3 2 2" xfId="1012"/>
    <cellStyle name="_TEST1 3 3" xfId="1011"/>
    <cellStyle name="_TEST1 4" xfId="547"/>
    <cellStyle name="_TEST1 4 2" xfId="776"/>
    <cellStyle name="_TEST1 5" xfId="548"/>
    <cellStyle name="_TEST1 5 2" xfId="549"/>
    <cellStyle name="_TEST1 5 2 2" xfId="1014"/>
    <cellStyle name="_TEST1 5 3" xfId="1013"/>
    <cellStyle name="_TEST1 6" xfId="737"/>
    <cellStyle name="_TEST1 6 2" xfId="1015"/>
    <cellStyle name="_TEST1 6 3" xfId="812"/>
    <cellStyle name="_TEST1_1" xfId="550"/>
    <cellStyle name="_TEST1_1_TartalékKötvényLekötésekEgyebek2014" xfId="551"/>
    <cellStyle name="_TEST1_TartalékKötvényLekötésekEgyebek2014" xfId="552"/>
    <cellStyle name="_TEST1_TartalékKötvényLekötésekEgyebek2014 2" xfId="1016"/>
    <cellStyle name="_TEST2" xfId="553"/>
    <cellStyle name="_TEST2 2" xfId="554"/>
    <cellStyle name="_TEST2 2 2" xfId="1017"/>
    <cellStyle name="_TEST2 3" xfId="555"/>
    <cellStyle name="_TEST2 3 2" xfId="556"/>
    <cellStyle name="_TEST2 3 2 2" xfId="1019"/>
    <cellStyle name="_TEST2 3 3" xfId="1018"/>
    <cellStyle name="_TEST2 4" xfId="557"/>
    <cellStyle name="_TEST2 4 2" xfId="777"/>
    <cellStyle name="_TEST2 5" xfId="558"/>
    <cellStyle name="_TEST2 5 2" xfId="559"/>
    <cellStyle name="_TEST2 5 2 2" xfId="1021"/>
    <cellStyle name="_TEST2 5 3" xfId="1020"/>
    <cellStyle name="_TEST2 6" xfId="738"/>
    <cellStyle name="_TEST2 6 2" xfId="1022"/>
    <cellStyle name="_TEST2 6 3" xfId="813"/>
    <cellStyle name="_TEST2_1" xfId="560"/>
    <cellStyle name="_TEST2_1_TartalékKötvényLekötésekEgyebek2014" xfId="561"/>
    <cellStyle name="_TEST2_2" xfId="562"/>
    <cellStyle name="_TEST2_2 2" xfId="739"/>
    <cellStyle name="_TEST2_2_PH KVI 2014 KV 2014 02 20 elfogadott TEST2" xfId="563"/>
    <cellStyle name="_TEST2_2_TartalékKötvényLekötésekEgyebek2014" xfId="564"/>
    <cellStyle name="_TEST2_TartalékKötvényLekötésekEgyebek2014" xfId="565"/>
    <cellStyle name="_TEST2_TartalékKötvényLekötésekEgyebek2014 2" xfId="1023"/>
    <cellStyle name="_TEST3" xfId="566"/>
    <cellStyle name="_TEST3 2" xfId="567"/>
    <cellStyle name="_TEST3 2 2" xfId="1024"/>
    <cellStyle name="_TEST3 3" xfId="568"/>
    <cellStyle name="_TEST3 3 2" xfId="569"/>
    <cellStyle name="_TEST3 3 2 2" xfId="1026"/>
    <cellStyle name="_TEST3 3 3" xfId="1025"/>
    <cellStyle name="_TEST3 4" xfId="570"/>
    <cellStyle name="_TEST3 4 2" xfId="778"/>
    <cellStyle name="_TEST3 5" xfId="571"/>
    <cellStyle name="_TEST3 5 2" xfId="572"/>
    <cellStyle name="_TEST3 5 2 2" xfId="1028"/>
    <cellStyle name="_TEST3 5 3" xfId="1027"/>
    <cellStyle name="_TEST3 6" xfId="740"/>
    <cellStyle name="_TEST3 6 2" xfId="1029"/>
    <cellStyle name="_TEST3 6 3" xfId="814"/>
    <cellStyle name="_TEST3_1" xfId="573"/>
    <cellStyle name="_TEST3_1_TartalékKötvényLekötésekEgyebek2014" xfId="574"/>
    <cellStyle name="_TEST3_TartalékKötvényLekötésekEgyebek2014" xfId="575"/>
    <cellStyle name="_TEST3_TartalékKötvényLekötésekEgyebek2014 2" xfId="1030"/>
    <cellStyle name="_TEST3V" xfId="576"/>
    <cellStyle name="_TEST3V_1" xfId="577"/>
    <cellStyle name="_TEST3V_1_TartalékKötvényLekötésekEgyebek2014" xfId="578"/>
    <cellStyle name="_TEST3V_2" xfId="579"/>
    <cellStyle name="_TEST3V_2 2" xfId="741"/>
    <cellStyle name="_TEST3V_2_PH KVI 2014 KV 2014 02 20 elfogadott TEST2" xfId="580"/>
    <cellStyle name="_TEST3V_2_TartalékKötvényLekötésekEgyebek2014" xfId="581"/>
    <cellStyle name="_TEST3V_3" xfId="582"/>
    <cellStyle name="_TEST3V_3_TartalékKötvényLekötésekEgyebek2014" xfId="583"/>
    <cellStyle name="_TEST3V_4" xfId="584"/>
    <cellStyle name="_TEST3V_4 2" xfId="585"/>
    <cellStyle name="_TEST3V_4 2 2" xfId="1031"/>
    <cellStyle name="_TEST3V_4 3" xfId="586"/>
    <cellStyle name="_TEST3V_4 3 2" xfId="587"/>
    <cellStyle name="_TEST3V_4 3 2 2" xfId="1033"/>
    <cellStyle name="_TEST3V_4 3 3" xfId="1032"/>
    <cellStyle name="_TEST3V_4 4" xfId="588"/>
    <cellStyle name="_TEST3V_4 4 2" xfId="779"/>
    <cellStyle name="_TEST3V_4 5" xfId="589"/>
    <cellStyle name="_TEST3V_4 5 2" xfId="590"/>
    <cellStyle name="_TEST3V_4 5 2 2" xfId="1035"/>
    <cellStyle name="_TEST3V_4 5 3" xfId="1034"/>
    <cellStyle name="_TEST3V_4 6" xfId="742"/>
    <cellStyle name="_TEST3V_4 6 2" xfId="1036"/>
    <cellStyle name="_TEST3V_4 6 3" xfId="815"/>
    <cellStyle name="_TEST3V_4_TartalékKötvényLekötésekEgyebek2014" xfId="591"/>
    <cellStyle name="_TEST3V_4_TartalékKötvényLekötésekEgyebek2014 2" xfId="1037"/>
    <cellStyle name="_TEST3V_TartalékKötvényLekötésekEgyebek2014" xfId="592"/>
    <cellStyle name="_test4" xfId="593"/>
    <cellStyle name="_test4 2" xfId="1038"/>
    <cellStyle name="_test4_1" xfId="594"/>
    <cellStyle name="_test4_1_TartalékKötvényLekötésekEgyebek2014" xfId="595"/>
    <cellStyle name="_test4_2" xfId="596"/>
    <cellStyle name="_test4_2_TartalékKötvényLekötésekEgyebek2014" xfId="597"/>
    <cellStyle name="_test4_3" xfId="598"/>
    <cellStyle name="_test4_3_TartalékKötvényLekötésekEgyebek2014" xfId="599"/>
    <cellStyle name="_test4_4" xfId="600"/>
    <cellStyle name="_test4_4_TartalékKötvényLekötésekEgyebek2014" xfId="601"/>
    <cellStyle name="_test4_TartalékKötvényLekötésekEgyebek2014" xfId="602"/>
    <cellStyle name="_test4_TartalékKötvényLekötésekEgyebek2014 2" xfId="1039"/>
    <cellStyle name="_TEST5" xfId="603"/>
    <cellStyle name="_TEST5_1" xfId="604"/>
    <cellStyle name="_TEST5_1_TartalékKötvényLekötésekEgyebek2014" xfId="605"/>
    <cellStyle name="_TEST5_2" xfId="606"/>
    <cellStyle name="_TEST5_2 2" xfId="607"/>
    <cellStyle name="_TEST5_2 2 2" xfId="1040"/>
    <cellStyle name="_TEST5_2 3" xfId="608"/>
    <cellStyle name="_TEST5_2 3 2" xfId="609"/>
    <cellStyle name="_TEST5_2 3 2 2" xfId="1042"/>
    <cellStyle name="_TEST5_2 3 3" xfId="1041"/>
    <cellStyle name="_TEST5_2 4" xfId="610"/>
    <cellStyle name="_TEST5_2 4 2" xfId="780"/>
    <cellStyle name="_TEST5_2 5" xfId="611"/>
    <cellStyle name="_TEST5_2 5 2" xfId="612"/>
    <cellStyle name="_TEST5_2 5 2 2" xfId="1044"/>
    <cellStyle name="_TEST5_2 5 3" xfId="1043"/>
    <cellStyle name="_TEST5_2 6" xfId="743"/>
    <cellStyle name="_TEST5_2 6 2" xfId="1045"/>
    <cellStyle name="_TEST5_2 6 3" xfId="816"/>
    <cellStyle name="_TEST5_2_TartalékKötvényLekötésekEgyebek2014" xfId="613"/>
    <cellStyle name="_TEST5_2_TartalékKötvényLekötésekEgyebek2014 2" xfId="1046"/>
    <cellStyle name="_TEST5_3" xfId="614"/>
    <cellStyle name="_TEST5_3_TartalékKötvényLekötésekEgyebek2014" xfId="615"/>
    <cellStyle name="_TEST5_TartalékKötvényLekötésekEgyebek2014" xfId="616"/>
    <cellStyle name="20% - Accent1" xfId="617"/>
    <cellStyle name="20% - Accent2" xfId="618"/>
    <cellStyle name="20% - Accent3" xfId="619"/>
    <cellStyle name="20% - Accent4" xfId="620"/>
    <cellStyle name="20% - Accent5" xfId="621"/>
    <cellStyle name="20% - Accent6" xfId="622"/>
    <cellStyle name="40% - Accent1" xfId="623"/>
    <cellStyle name="40% - Accent2" xfId="624"/>
    <cellStyle name="40% - Accent3" xfId="625"/>
    <cellStyle name="40% - Accent4" xfId="626"/>
    <cellStyle name="40% - Accent5" xfId="627"/>
    <cellStyle name="40% - Accent6" xfId="628"/>
    <cellStyle name="60% - Accent1" xfId="629"/>
    <cellStyle name="60% - Accent2" xfId="630"/>
    <cellStyle name="60% - Accent3" xfId="631"/>
    <cellStyle name="60% - Accent4" xfId="632"/>
    <cellStyle name="60% - Accent5" xfId="633"/>
    <cellStyle name="60% - Accent6" xfId="634"/>
    <cellStyle name="Accent1" xfId="635"/>
    <cellStyle name="Accent2" xfId="636"/>
    <cellStyle name="Accent3" xfId="637"/>
    <cellStyle name="Accent4" xfId="638"/>
    <cellStyle name="Accent5" xfId="639"/>
    <cellStyle name="Accent6" xfId="640"/>
    <cellStyle name="Bad" xfId="641"/>
    <cellStyle name="Calculation" xfId="642"/>
    <cellStyle name="Check Cell" xfId="643"/>
    <cellStyle name="Explanatory Text" xfId="644"/>
    <cellStyle name="Ezres" xfId="645" builtinId="3"/>
    <cellStyle name="Ezres 10" xfId="1153"/>
    <cellStyle name="Ezres 10 2" xfId="1410"/>
    <cellStyle name="Ezres 11" xfId="817"/>
    <cellStyle name="Ezres 11 2" xfId="1286"/>
    <cellStyle name="Ezres 12" xfId="1215"/>
    <cellStyle name="Ezres 2" xfId="646"/>
    <cellStyle name="Ezres 2 2" xfId="647"/>
    <cellStyle name="Ezres 2 2 2" xfId="648"/>
    <cellStyle name="Ezres 2 2 2 2" xfId="783"/>
    <cellStyle name="Ezres 2 2 2 2 2" xfId="1124"/>
    <cellStyle name="Ezres 2 2 2 2 2 2" xfId="1381"/>
    <cellStyle name="Ezres 2 2 2 2 3" xfId="1267"/>
    <cellStyle name="Ezres 2 2 2 3" xfId="1186"/>
    <cellStyle name="Ezres 2 2 2 3 2" xfId="1443"/>
    <cellStyle name="Ezres 2 2 2 4" xfId="1049"/>
    <cellStyle name="Ezres 2 2 2 4 2" xfId="1319"/>
    <cellStyle name="Ezres 2 2 2 5" xfId="1218"/>
    <cellStyle name="Ezres 2 2 3" xfId="746"/>
    <cellStyle name="Ezres 2 2 3 2" xfId="1093"/>
    <cellStyle name="Ezres 2 2 3 2 2" xfId="1350"/>
    <cellStyle name="Ezres 2 2 3 3" xfId="1246"/>
    <cellStyle name="Ezres 2 2 4" xfId="1155"/>
    <cellStyle name="Ezres 2 2 4 2" xfId="1412"/>
    <cellStyle name="Ezres 2 2 5" xfId="819"/>
    <cellStyle name="Ezres 2 2 5 2" xfId="1288"/>
    <cellStyle name="Ezres 2 2 6" xfId="1217"/>
    <cellStyle name="Ezres 2 3" xfId="649"/>
    <cellStyle name="Ezres 2 3 2" xfId="784"/>
    <cellStyle name="Ezres 2 3 2 2" xfId="1051"/>
    <cellStyle name="Ezres 2 3 2 2 2" xfId="1126"/>
    <cellStyle name="Ezres 2 3 2 2 2 2" xfId="1383"/>
    <cellStyle name="Ezres 2 3 2 2 3" xfId="1188"/>
    <cellStyle name="Ezres 2 3 2 2 3 2" xfId="1445"/>
    <cellStyle name="Ezres 2 3 2 2 4" xfId="1321"/>
    <cellStyle name="Ezres 2 3 2 3" xfId="1095"/>
    <cellStyle name="Ezres 2 3 2 3 2" xfId="1352"/>
    <cellStyle name="Ezres 2 3 2 4" xfId="1157"/>
    <cellStyle name="Ezres 2 3 2 4 2" xfId="1414"/>
    <cellStyle name="Ezres 2 3 2 5" xfId="821"/>
    <cellStyle name="Ezres 2 3 2 5 2" xfId="1290"/>
    <cellStyle name="Ezres 2 3 2 6" xfId="1268"/>
    <cellStyle name="Ezres 2 3 3" xfId="747"/>
    <cellStyle name="Ezres 2 3 3 2" xfId="1125"/>
    <cellStyle name="Ezres 2 3 3 2 2" xfId="1382"/>
    <cellStyle name="Ezres 2 3 3 3" xfId="1187"/>
    <cellStyle name="Ezres 2 3 3 3 2" xfId="1444"/>
    <cellStyle name="Ezres 2 3 3 4" xfId="1050"/>
    <cellStyle name="Ezres 2 3 3 4 2" xfId="1320"/>
    <cellStyle name="Ezres 2 3 3 5" xfId="1247"/>
    <cellStyle name="Ezres 2 3 4" xfId="1094"/>
    <cellStyle name="Ezres 2 3 4 2" xfId="1351"/>
    <cellStyle name="Ezres 2 3 5" xfId="1156"/>
    <cellStyle name="Ezres 2 3 5 2" xfId="1413"/>
    <cellStyle name="Ezres 2 3 6" xfId="820"/>
    <cellStyle name="Ezres 2 3 6 2" xfId="1289"/>
    <cellStyle name="Ezres 2 3 7" xfId="1219"/>
    <cellStyle name="Ezres 2 4" xfId="650"/>
    <cellStyle name="Ezres 2 4 2" xfId="782"/>
    <cellStyle name="Ezres 2 4 2 2" xfId="1123"/>
    <cellStyle name="Ezres 2 4 2 2 2" xfId="1380"/>
    <cellStyle name="Ezres 2 4 2 3" xfId="1266"/>
    <cellStyle name="Ezres 2 4 3" xfId="1185"/>
    <cellStyle name="Ezres 2 4 3 2" xfId="1442"/>
    <cellStyle name="Ezres 2 4 4" xfId="1048"/>
    <cellStyle name="Ezres 2 4 4 2" xfId="1318"/>
    <cellStyle name="Ezres 2 4 5" xfId="1220"/>
    <cellStyle name="Ezres 2 5" xfId="745"/>
    <cellStyle name="Ezres 2 5 2" xfId="1092"/>
    <cellStyle name="Ezres 2 5 2 2" xfId="1349"/>
    <cellStyle name="Ezres 2 5 3" xfId="1245"/>
    <cellStyle name="Ezres 2 6" xfId="1154"/>
    <cellStyle name="Ezres 2 6 2" xfId="1411"/>
    <cellStyle name="Ezres 2 7" xfId="818"/>
    <cellStyle name="Ezres 2 7 2" xfId="1287"/>
    <cellStyle name="Ezres 2 8" xfId="1216"/>
    <cellStyle name="Ezres 3" xfId="651"/>
    <cellStyle name="Ezres 3 2" xfId="652"/>
    <cellStyle name="Ezres 3 2 2" xfId="786"/>
    <cellStyle name="Ezres 3 2 2 2" xfId="1128"/>
    <cellStyle name="Ezres 3 2 2 2 2" xfId="1385"/>
    <cellStyle name="Ezres 3 2 2 3" xfId="1190"/>
    <cellStyle name="Ezres 3 2 2 3 2" xfId="1447"/>
    <cellStyle name="Ezres 3 2 2 4" xfId="1053"/>
    <cellStyle name="Ezres 3 2 2 4 2" xfId="1323"/>
    <cellStyle name="Ezres 3 2 2 5" xfId="1270"/>
    <cellStyle name="Ezres 3 2 3" xfId="749"/>
    <cellStyle name="Ezres 3 2 3 2" xfId="1097"/>
    <cellStyle name="Ezres 3 2 3 2 2" xfId="1354"/>
    <cellStyle name="Ezres 3 2 3 3" xfId="1249"/>
    <cellStyle name="Ezres 3 2 4" xfId="1159"/>
    <cellStyle name="Ezres 3 2 4 2" xfId="1416"/>
    <cellStyle name="Ezres 3 2 5" xfId="823"/>
    <cellStyle name="Ezres 3 2 5 2" xfId="1292"/>
    <cellStyle name="Ezres 3 2 6" xfId="1222"/>
    <cellStyle name="Ezres 3 3" xfId="653"/>
    <cellStyle name="Ezres 3 3 2" xfId="785"/>
    <cellStyle name="Ezres 3 3 2 2" xfId="1127"/>
    <cellStyle name="Ezres 3 3 2 2 2" xfId="1384"/>
    <cellStyle name="Ezres 3 3 2 3" xfId="1269"/>
    <cellStyle name="Ezres 3 3 3" xfId="1189"/>
    <cellStyle name="Ezres 3 3 3 2" xfId="1446"/>
    <cellStyle name="Ezres 3 3 4" xfId="1052"/>
    <cellStyle name="Ezres 3 3 4 2" xfId="1322"/>
    <cellStyle name="Ezres 3 3 5" xfId="1223"/>
    <cellStyle name="Ezres 3 4" xfId="748"/>
    <cellStyle name="Ezres 3 4 2" xfId="1096"/>
    <cellStyle name="Ezres 3 4 2 2" xfId="1353"/>
    <cellStyle name="Ezres 3 4 3" xfId="1248"/>
    <cellStyle name="Ezres 3 5" xfId="1158"/>
    <cellStyle name="Ezres 3 5 2" xfId="1415"/>
    <cellStyle name="Ezres 3 6" xfId="822"/>
    <cellStyle name="Ezres 3 6 2" xfId="1291"/>
    <cellStyle name="Ezres 3 7" xfId="1221"/>
    <cellStyle name="Ezres 4" xfId="654"/>
    <cellStyle name="Ezres 4 2" xfId="655"/>
    <cellStyle name="Ezres 4 2 2" xfId="787"/>
    <cellStyle name="Ezres 4 2 2 2" xfId="1129"/>
    <cellStyle name="Ezres 4 2 2 2 2" xfId="1386"/>
    <cellStyle name="Ezres 4 2 2 3" xfId="1271"/>
    <cellStyle name="Ezres 4 2 3" xfId="1191"/>
    <cellStyle name="Ezres 4 2 3 2" xfId="1448"/>
    <cellStyle name="Ezres 4 2 4" xfId="1054"/>
    <cellStyle name="Ezres 4 2 4 2" xfId="1324"/>
    <cellStyle name="Ezres 4 2 5" xfId="1225"/>
    <cellStyle name="Ezres 4 3" xfId="750"/>
    <cellStyle name="Ezres 4 3 2" xfId="1098"/>
    <cellStyle name="Ezres 4 3 2 2" xfId="1355"/>
    <cellStyle name="Ezres 4 3 3" xfId="1250"/>
    <cellStyle name="Ezres 4 4" xfId="1160"/>
    <cellStyle name="Ezres 4 4 2" xfId="1417"/>
    <cellStyle name="Ezres 4 5" xfId="824"/>
    <cellStyle name="Ezres 4 5 2" xfId="1293"/>
    <cellStyle name="Ezres 4 6" xfId="1224"/>
    <cellStyle name="Ezres 5" xfId="656"/>
    <cellStyle name="Ezres 5 2" xfId="657"/>
    <cellStyle name="Ezres 5 2 2" xfId="788"/>
    <cellStyle name="Ezres 5 2 2 2" xfId="1131"/>
    <cellStyle name="Ezres 5 2 2 2 2" xfId="1388"/>
    <cellStyle name="Ezres 5 2 2 3" xfId="1193"/>
    <cellStyle name="Ezres 5 2 2 3 2" xfId="1450"/>
    <cellStyle name="Ezres 5 2 2 4" xfId="1056"/>
    <cellStyle name="Ezres 5 2 2 4 2" xfId="1326"/>
    <cellStyle name="Ezres 5 2 2 5" xfId="1272"/>
    <cellStyle name="Ezres 5 2 3" xfId="1100"/>
    <cellStyle name="Ezres 5 2 3 2" xfId="1357"/>
    <cellStyle name="Ezres 5 2 4" xfId="1162"/>
    <cellStyle name="Ezres 5 2 4 2" xfId="1419"/>
    <cellStyle name="Ezres 5 2 5" xfId="826"/>
    <cellStyle name="Ezres 5 2 5 2" xfId="1295"/>
    <cellStyle name="Ezres 5 2 6" xfId="1227"/>
    <cellStyle name="Ezres 5 3" xfId="751"/>
    <cellStyle name="Ezres 5 3 2" xfId="1130"/>
    <cellStyle name="Ezres 5 3 2 2" xfId="1387"/>
    <cellStyle name="Ezres 5 3 3" xfId="1192"/>
    <cellStyle name="Ezres 5 3 3 2" xfId="1449"/>
    <cellStyle name="Ezres 5 3 4" xfId="1055"/>
    <cellStyle name="Ezres 5 3 4 2" xfId="1325"/>
    <cellStyle name="Ezres 5 3 5" xfId="1251"/>
    <cellStyle name="Ezres 5 4" xfId="1099"/>
    <cellStyle name="Ezres 5 4 2" xfId="1356"/>
    <cellStyle name="Ezres 5 5" xfId="1161"/>
    <cellStyle name="Ezres 5 5 2" xfId="1418"/>
    <cellStyle name="Ezres 5 6" xfId="825"/>
    <cellStyle name="Ezres 5 6 2" xfId="1294"/>
    <cellStyle name="Ezres 5 7" xfId="1226"/>
    <cellStyle name="Ezres 6" xfId="658"/>
    <cellStyle name="Ezres 6 2" xfId="789"/>
    <cellStyle name="Ezres 6 2 2" xfId="1058"/>
    <cellStyle name="Ezres 6 2 2 2" xfId="1133"/>
    <cellStyle name="Ezres 6 2 2 2 2" xfId="1390"/>
    <cellStyle name="Ezres 6 2 2 3" xfId="1195"/>
    <cellStyle name="Ezres 6 2 2 3 2" xfId="1452"/>
    <cellStyle name="Ezres 6 2 2 4" xfId="1328"/>
    <cellStyle name="Ezres 6 2 3" xfId="1102"/>
    <cellStyle name="Ezres 6 2 3 2" xfId="1359"/>
    <cellStyle name="Ezres 6 2 4" xfId="1164"/>
    <cellStyle name="Ezres 6 2 4 2" xfId="1421"/>
    <cellStyle name="Ezres 6 2 5" xfId="828"/>
    <cellStyle name="Ezres 6 2 5 2" xfId="1297"/>
    <cellStyle name="Ezres 6 2 6" xfId="1273"/>
    <cellStyle name="Ezres 6 3" xfId="752"/>
    <cellStyle name="Ezres 6 3 2" xfId="1132"/>
    <cellStyle name="Ezres 6 3 2 2" xfId="1389"/>
    <cellStyle name="Ezres 6 3 3" xfId="1194"/>
    <cellStyle name="Ezres 6 3 3 2" xfId="1451"/>
    <cellStyle name="Ezres 6 3 4" xfId="1057"/>
    <cellStyle name="Ezres 6 3 4 2" xfId="1327"/>
    <cellStyle name="Ezres 6 3 5" xfId="1252"/>
    <cellStyle name="Ezres 6 4" xfId="1101"/>
    <cellStyle name="Ezres 6 4 2" xfId="1358"/>
    <cellStyle name="Ezres 6 5" xfId="1163"/>
    <cellStyle name="Ezres 6 5 2" xfId="1420"/>
    <cellStyle name="Ezres 6 6" xfId="827"/>
    <cellStyle name="Ezres 6 6 2" xfId="1296"/>
    <cellStyle name="Ezres 6 7" xfId="1228"/>
    <cellStyle name="Ezres 7" xfId="781"/>
    <cellStyle name="Ezres 7 2" xfId="1059"/>
    <cellStyle name="Ezres 7 2 2" xfId="1134"/>
    <cellStyle name="Ezres 7 2 2 2" xfId="1391"/>
    <cellStyle name="Ezres 7 2 3" xfId="1196"/>
    <cellStyle name="Ezres 7 2 3 2" xfId="1453"/>
    <cellStyle name="Ezres 7 2 4" xfId="1329"/>
    <cellStyle name="Ezres 7 3" xfId="1103"/>
    <cellStyle name="Ezres 7 3 2" xfId="1360"/>
    <cellStyle name="Ezres 7 4" xfId="1165"/>
    <cellStyle name="Ezres 7 4 2" xfId="1422"/>
    <cellStyle name="Ezres 7 5" xfId="829"/>
    <cellStyle name="Ezres 7 5 2" xfId="1298"/>
    <cellStyle name="Ezres 7 6" xfId="1265"/>
    <cellStyle name="Ezres 8" xfId="744"/>
    <cellStyle name="Ezres 8 2" xfId="1122"/>
    <cellStyle name="Ezres 8 2 2" xfId="1379"/>
    <cellStyle name="Ezres 8 3" xfId="1184"/>
    <cellStyle name="Ezres 8 3 2" xfId="1441"/>
    <cellStyle name="Ezres 8 4" xfId="1047"/>
    <cellStyle name="Ezres 8 4 2" xfId="1317"/>
    <cellStyle name="Ezres 8 5" xfId="1244"/>
    <cellStyle name="Ezres 9" xfId="1091"/>
    <cellStyle name="Ezres 9 2" xfId="1348"/>
    <cellStyle name="Good" xfId="659"/>
    <cellStyle name="Heading 1" xfId="660"/>
    <cellStyle name="Heading 2" xfId="661"/>
    <cellStyle name="Heading 3" xfId="662"/>
    <cellStyle name="Heading 4" xfId="663"/>
    <cellStyle name="Input" xfId="664"/>
    <cellStyle name="Linked Cell" xfId="665"/>
    <cellStyle name="Neutral" xfId="666"/>
    <cellStyle name="Normál" xfId="0" builtinId="0"/>
    <cellStyle name="Normál 2" xfId="667"/>
    <cellStyle name="Normál 2 2" xfId="668"/>
    <cellStyle name="Normál 2 2 2" xfId="669"/>
    <cellStyle name="Normál 2 3" xfId="670"/>
    <cellStyle name="Normál 2 3 2" xfId="1061"/>
    <cellStyle name="Normál 2 4" xfId="671"/>
    <cellStyle name="Normál 2 5" xfId="1060"/>
    <cellStyle name="Normál 2_melléklet_3_kiadás_9000_121221_penzugy" xfId="672"/>
    <cellStyle name="Normál 3" xfId="673"/>
    <cellStyle name="Normál 3 2" xfId="674"/>
    <cellStyle name="Normál 4" xfId="675"/>
    <cellStyle name="Normál 4 2" xfId="1062"/>
    <cellStyle name="Normál 5" xfId="676"/>
    <cellStyle name="Normál 5 2" xfId="677"/>
    <cellStyle name="Normál 5 2 2" xfId="1064"/>
    <cellStyle name="Normál 5 3" xfId="678"/>
    <cellStyle name="Normál 5 3 2" xfId="1063"/>
    <cellStyle name="Normál 6" xfId="679"/>
    <cellStyle name="Normál 6 2" xfId="680"/>
    <cellStyle name="Normál 6 3" xfId="681"/>
    <cellStyle name="Normál 6 4" xfId="753"/>
    <cellStyle name="Normál 6 5" xfId="1229"/>
    <cellStyle name="Normál 7" xfId="682"/>
    <cellStyle name="Normál 7 2" xfId="850"/>
    <cellStyle name="Normál 8" xfId="683"/>
    <cellStyle name="Normál 9" xfId="715"/>
    <cellStyle name="Normál 9 2" xfId="1243"/>
    <cellStyle name="Normal_APUT202" xfId="684"/>
    <cellStyle name="Note" xfId="685"/>
    <cellStyle name="Output" xfId="686"/>
    <cellStyle name="Pénznem" xfId="687" builtinId="4"/>
    <cellStyle name="Pénznem 10" xfId="1166"/>
    <cellStyle name="Pénznem 10 2" xfId="1423"/>
    <cellStyle name="Pénznem 11" xfId="830"/>
    <cellStyle name="Pénznem 11 2" xfId="1299"/>
    <cellStyle name="Pénznem 12" xfId="1230"/>
    <cellStyle name="Pénznem 2" xfId="688"/>
    <cellStyle name="Pénznem 2 2" xfId="689"/>
    <cellStyle name="Pénznem 2 2 2" xfId="792"/>
    <cellStyle name="Pénznem 2 2 2 2" xfId="1068"/>
    <cellStyle name="Pénznem 2 2 2 2 2" xfId="1138"/>
    <cellStyle name="Pénznem 2 2 2 2 2 2" xfId="1395"/>
    <cellStyle name="Pénznem 2 2 2 2 3" xfId="1200"/>
    <cellStyle name="Pénznem 2 2 2 2 3 2" xfId="1457"/>
    <cellStyle name="Pénznem 2 2 2 2 4" xfId="1333"/>
    <cellStyle name="Pénznem 2 2 2 3" xfId="1107"/>
    <cellStyle name="Pénznem 2 2 2 3 2" xfId="1364"/>
    <cellStyle name="Pénznem 2 2 2 4" xfId="1169"/>
    <cellStyle name="Pénznem 2 2 2 4 2" xfId="1426"/>
    <cellStyle name="Pénznem 2 2 2 5" xfId="833"/>
    <cellStyle name="Pénznem 2 2 2 5 2" xfId="1302"/>
    <cellStyle name="Pénznem 2 2 2 6" xfId="1276"/>
    <cellStyle name="Pénznem 2 2 3" xfId="756"/>
    <cellStyle name="Pénznem 2 2 3 2" xfId="1137"/>
    <cellStyle name="Pénznem 2 2 3 2 2" xfId="1394"/>
    <cellStyle name="Pénznem 2 2 3 3" xfId="1199"/>
    <cellStyle name="Pénznem 2 2 3 3 2" xfId="1456"/>
    <cellStyle name="Pénznem 2 2 3 4" xfId="1067"/>
    <cellStyle name="Pénznem 2 2 3 4 2" xfId="1332"/>
    <cellStyle name="Pénznem 2 2 3 5" xfId="1255"/>
    <cellStyle name="Pénznem 2 2 4" xfId="1106"/>
    <cellStyle name="Pénznem 2 2 4 2" xfId="1363"/>
    <cellStyle name="Pénznem 2 2 5" xfId="1168"/>
    <cellStyle name="Pénznem 2 2 5 2" xfId="1425"/>
    <cellStyle name="Pénznem 2 2 6" xfId="832"/>
    <cellStyle name="Pénznem 2 2 6 2" xfId="1301"/>
    <cellStyle name="Pénznem 2 2 7" xfId="1232"/>
    <cellStyle name="Pénznem 2 3" xfId="690"/>
    <cellStyle name="Pénznem 2 3 2" xfId="793"/>
    <cellStyle name="Pénznem 2 3 2 2" xfId="1139"/>
    <cellStyle name="Pénznem 2 3 2 2 2" xfId="1396"/>
    <cellStyle name="Pénznem 2 3 2 3" xfId="1201"/>
    <cellStyle name="Pénznem 2 3 2 3 2" xfId="1458"/>
    <cellStyle name="Pénznem 2 3 2 4" xfId="1069"/>
    <cellStyle name="Pénznem 2 3 2 4 2" xfId="1334"/>
    <cellStyle name="Pénznem 2 3 2 5" xfId="1277"/>
    <cellStyle name="Pénznem 2 3 3" xfId="757"/>
    <cellStyle name="Pénznem 2 3 3 2" xfId="1108"/>
    <cellStyle name="Pénznem 2 3 3 2 2" xfId="1365"/>
    <cellStyle name="Pénznem 2 3 3 3" xfId="1256"/>
    <cellStyle name="Pénznem 2 3 4" xfId="1170"/>
    <cellStyle name="Pénznem 2 3 4 2" xfId="1427"/>
    <cellStyle name="Pénznem 2 3 5" xfId="834"/>
    <cellStyle name="Pénznem 2 3 5 2" xfId="1303"/>
    <cellStyle name="Pénznem 2 3 6" xfId="1233"/>
    <cellStyle name="Pénznem 2 4" xfId="691"/>
    <cellStyle name="Pénznem 2 4 2" xfId="794"/>
    <cellStyle name="Pénznem 2 4 2 2" xfId="1071"/>
    <cellStyle name="Pénznem 2 4 2 2 2" xfId="1141"/>
    <cellStyle name="Pénznem 2 4 2 2 2 2" xfId="1398"/>
    <cellStyle name="Pénznem 2 4 2 2 3" xfId="1203"/>
    <cellStyle name="Pénznem 2 4 2 2 3 2" xfId="1460"/>
    <cellStyle name="Pénznem 2 4 2 2 4" xfId="1336"/>
    <cellStyle name="Pénznem 2 4 2 3" xfId="1110"/>
    <cellStyle name="Pénznem 2 4 2 3 2" xfId="1367"/>
    <cellStyle name="Pénznem 2 4 2 4" xfId="1172"/>
    <cellStyle name="Pénznem 2 4 2 4 2" xfId="1429"/>
    <cellStyle name="Pénznem 2 4 2 5" xfId="836"/>
    <cellStyle name="Pénznem 2 4 2 5 2" xfId="1305"/>
    <cellStyle name="Pénznem 2 4 2 6" xfId="1278"/>
    <cellStyle name="Pénznem 2 4 3" xfId="758"/>
    <cellStyle name="Pénznem 2 4 3 2" xfId="1140"/>
    <cellStyle name="Pénznem 2 4 3 2 2" xfId="1397"/>
    <cellStyle name="Pénznem 2 4 3 3" xfId="1202"/>
    <cellStyle name="Pénznem 2 4 3 3 2" xfId="1459"/>
    <cellStyle name="Pénznem 2 4 3 4" xfId="1070"/>
    <cellStyle name="Pénznem 2 4 3 4 2" xfId="1335"/>
    <cellStyle name="Pénznem 2 4 3 5" xfId="1257"/>
    <cellStyle name="Pénznem 2 4 4" xfId="1109"/>
    <cellStyle name="Pénznem 2 4 4 2" xfId="1366"/>
    <cellStyle name="Pénznem 2 4 5" xfId="1171"/>
    <cellStyle name="Pénznem 2 4 5 2" xfId="1428"/>
    <cellStyle name="Pénznem 2 4 6" xfId="835"/>
    <cellStyle name="Pénznem 2 4 6 2" xfId="1304"/>
    <cellStyle name="Pénznem 2 4 7" xfId="1234"/>
    <cellStyle name="Pénznem 2 5" xfId="791"/>
    <cellStyle name="Pénznem 2 5 2" xfId="1136"/>
    <cellStyle name="Pénznem 2 5 2 2" xfId="1393"/>
    <cellStyle name="Pénznem 2 5 3" xfId="1198"/>
    <cellStyle name="Pénznem 2 5 3 2" xfId="1455"/>
    <cellStyle name="Pénznem 2 5 4" xfId="1066"/>
    <cellStyle name="Pénznem 2 5 4 2" xfId="1331"/>
    <cellStyle name="Pénznem 2 5 5" xfId="1275"/>
    <cellStyle name="Pénznem 2 6" xfId="755"/>
    <cellStyle name="Pénznem 2 6 2" xfId="1105"/>
    <cellStyle name="Pénznem 2 6 2 2" xfId="1362"/>
    <cellStyle name="Pénznem 2 6 3" xfId="1254"/>
    <cellStyle name="Pénznem 2 7" xfId="1167"/>
    <cellStyle name="Pénznem 2 7 2" xfId="1424"/>
    <cellStyle name="Pénznem 2 8" xfId="831"/>
    <cellStyle name="Pénznem 2 8 2" xfId="1300"/>
    <cellStyle name="Pénznem 2 9" xfId="1231"/>
    <cellStyle name="Pénznem 3" xfId="692"/>
    <cellStyle name="Pénznem 3 2" xfId="693"/>
    <cellStyle name="Pénznem 3 2 2" xfId="796"/>
    <cellStyle name="Pénznem 3 2 2 2" xfId="1143"/>
    <cellStyle name="Pénznem 3 2 2 2 2" xfId="1400"/>
    <cellStyle name="Pénznem 3 2 2 3" xfId="1205"/>
    <cellStyle name="Pénznem 3 2 2 3 2" xfId="1462"/>
    <cellStyle name="Pénznem 3 2 2 4" xfId="1073"/>
    <cellStyle name="Pénznem 3 2 2 4 2" xfId="1338"/>
    <cellStyle name="Pénznem 3 2 2 5" xfId="1280"/>
    <cellStyle name="Pénznem 3 2 3" xfId="760"/>
    <cellStyle name="Pénznem 3 2 3 2" xfId="1112"/>
    <cellStyle name="Pénznem 3 2 3 2 2" xfId="1369"/>
    <cellStyle name="Pénznem 3 2 3 3" xfId="1259"/>
    <cellStyle name="Pénznem 3 2 4" xfId="1174"/>
    <cellStyle name="Pénznem 3 2 4 2" xfId="1431"/>
    <cellStyle name="Pénznem 3 2 5" xfId="838"/>
    <cellStyle name="Pénznem 3 2 5 2" xfId="1307"/>
    <cellStyle name="Pénznem 3 2 6" xfId="1236"/>
    <cellStyle name="Pénznem 3 3" xfId="694"/>
    <cellStyle name="Pénznem 3 3 2" xfId="797"/>
    <cellStyle name="Pénznem 3 3 2 2" xfId="1144"/>
    <cellStyle name="Pénznem 3 3 2 2 2" xfId="1401"/>
    <cellStyle name="Pénznem 3 3 2 3" xfId="1206"/>
    <cellStyle name="Pénznem 3 3 2 3 2" xfId="1463"/>
    <cellStyle name="Pénznem 3 3 2 4" xfId="1074"/>
    <cellStyle name="Pénznem 3 3 2 4 2" xfId="1339"/>
    <cellStyle name="Pénznem 3 3 2 5" xfId="1281"/>
    <cellStyle name="Pénznem 3 3 3" xfId="761"/>
    <cellStyle name="Pénznem 3 3 3 2" xfId="1113"/>
    <cellStyle name="Pénznem 3 3 3 2 2" xfId="1370"/>
    <cellStyle name="Pénznem 3 3 3 3" xfId="1260"/>
    <cellStyle name="Pénznem 3 3 4" xfId="1175"/>
    <cellStyle name="Pénznem 3 3 4 2" xfId="1432"/>
    <cellStyle name="Pénznem 3 3 5" xfId="839"/>
    <cellStyle name="Pénznem 3 3 5 2" xfId="1308"/>
    <cellStyle name="Pénznem 3 3 6" xfId="1237"/>
    <cellStyle name="Pénznem 3 4" xfId="695"/>
    <cellStyle name="Pénznem 3 4 2" xfId="798"/>
    <cellStyle name="Pénznem 3 4 2 2" xfId="1076"/>
    <cellStyle name="Pénznem 3 4 2 2 2" xfId="1146"/>
    <cellStyle name="Pénznem 3 4 2 2 2 2" xfId="1403"/>
    <cellStyle name="Pénznem 3 4 2 2 3" xfId="1208"/>
    <cellStyle name="Pénznem 3 4 2 2 3 2" xfId="1465"/>
    <cellStyle name="Pénznem 3 4 2 2 4" xfId="1341"/>
    <cellStyle name="Pénznem 3 4 2 3" xfId="1115"/>
    <cellStyle name="Pénznem 3 4 2 3 2" xfId="1372"/>
    <cellStyle name="Pénznem 3 4 2 4" xfId="1177"/>
    <cellStyle name="Pénznem 3 4 2 4 2" xfId="1434"/>
    <cellStyle name="Pénznem 3 4 2 5" xfId="841"/>
    <cellStyle name="Pénznem 3 4 2 5 2" xfId="1310"/>
    <cellStyle name="Pénznem 3 4 2 6" xfId="1282"/>
    <cellStyle name="Pénznem 3 4 3" xfId="762"/>
    <cellStyle name="Pénznem 3 4 3 2" xfId="1145"/>
    <cellStyle name="Pénznem 3 4 3 2 2" xfId="1402"/>
    <cellStyle name="Pénznem 3 4 3 3" xfId="1207"/>
    <cellStyle name="Pénznem 3 4 3 3 2" xfId="1464"/>
    <cellStyle name="Pénznem 3 4 3 4" xfId="1075"/>
    <cellStyle name="Pénznem 3 4 3 4 2" xfId="1340"/>
    <cellStyle name="Pénznem 3 4 3 5" xfId="1261"/>
    <cellStyle name="Pénznem 3 4 4" xfId="1114"/>
    <cellStyle name="Pénznem 3 4 4 2" xfId="1371"/>
    <cellStyle name="Pénznem 3 4 5" xfId="1176"/>
    <cellStyle name="Pénznem 3 4 5 2" xfId="1433"/>
    <cellStyle name="Pénznem 3 4 6" xfId="840"/>
    <cellStyle name="Pénznem 3 4 6 2" xfId="1309"/>
    <cellStyle name="Pénznem 3 4 7" xfId="1238"/>
    <cellStyle name="Pénznem 3 5" xfId="795"/>
    <cellStyle name="Pénznem 3 5 2" xfId="1142"/>
    <cellStyle name="Pénznem 3 5 2 2" xfId="1399"/>
    <cellStyle name="Pénznem 3 5 3" xfId="1204"/>
    <cellStyle name="Pénznem 3 5 3 2" xfId="1461"/>
    <cellStyle name="Pénznem 3 5 4" xfId="1072"/>
    <cellStyle name="Pénznem 3 5 4 2" xfId="1337"/>
    <cellStyle name="Pénznem 3 5 5" xfId="1279"/>
    <cellStyle name="Pénznem 3 6" xfId="759"/>
    <cellStyle name="Pénznem 3 6 2" xfId="1111"/>
    <cellStyle name="Pénznem 3 6 2 2" xfId="1368"/>
    <cellStyle name="Pénznem 3 6 3" xfId="1258"/>
    <cellStyle name="Pénznem 3 7" xfId="1173"/>
    <cellStyle name="Pénznem 3 7 2" xfId="1430"/>
    <cellStyle name="Pénznem 3 8" xfId="837"/>
    <cellStyle name="Pénznem 3 8 2" xfId="1306"/>
    <cellStyle name="Pénznem 3 9" xfId="1235"/>
    <cellStyle name="Pénznem 4" xfId="696"/>
    <cellStyle name="Pénznem 4 2" xfId="799"/>
    <cellStyle name="Pénznem 4 2 2" xfId="1147"/>
    <cellStyle name="Pénznem 4 2 2 2" xfId="1404"/>
    <cellStyle name="Pénznem 4 2 3" xfId="1209"/>
    <cellStyle name="Pénznem 4 2 3 2" xfId="1466"/>
    <cellStyle name="Pénznem 4 2 4" xfId="1077"/>
    <cellStyle name="Pénznem 4 2 4 2" xfId="1342"/>
    <cellStyle name="Pénznem 4 2 5" xfId="1283"/>
    <cellStyle name="Pénznem 4 3" xfId="763"/>
    <cellStyle name="Pénznem 4 3 2" xfId="1116"/>
    <cellStyle name="Pénznem 4 3 2 2" xfId="1373"/>
    <cellStyle name="Pénznem 4 3 3" xfId="1262"/>
    <cellStyle name="Pénznem 4 4" xfId="1178"/>
    <cellStyle name="Pénznem 4 4 2" xfId="1435"/>
    <cellStyle name="Pénznem 4 5" xfId="842"/>
    <cellStyle name="Pénznem 4 5 2" xfId="1311"/>
    <cellStyle name="Pénznem 4 6" xfId="1239"/>
    <cellStyle name="Pénznem 5" xfId="697"/>
    <cellStyle name="Pénznem 5 2" xfId="800"/>
    <cellStyle name="Pénznem 5 2 2" xfId="1079"/>
    <cellStyle name="Pénznem 5 2 2 2" xfId="1149"/>
    <cellStyle name="Pénznem 5 2 2 2 2" xfId="1406"/>
    <cellStyle name="Pénznem 5 2 2 3" xfId="1211"/>
    <cellStyle name="Pénznem 5 2 2 3 2" xfId="1468"/>
    <cellStyle name="Pénznem 5 2 2 4" xfId="1344"/>
    <cellStyle name="Pénznem 5 2 3" xfId="1118"/>
    <cellStyle name="Pénznem 5 2 3 2" xfId="1375"/>
    <cellStyle name="Pénznem 5 2 4" xfId="1180"/>
    <cellStyle name="Pénznem 5 2 4 2" xfId="1437"/>
    <cellStyle name="Pénznem 5 2 5" xfId="844"/>
    <cellStyle name="Pénznem 5 2 5 2" xfId="1313"/>
    <cellStyle name="Pénznem 5 2 6" xfId="1284"/>
    <cellStyle name="Pénznem 5 3" xfId="764"/>
    <cellStyle name="Pénznem 5 3 2" xfId="1148"/>
    <cellStyle name="Pénznem 5 3 2 2" xfId="1405"/>
    <cellStyle name="Pénznem 5 3 3" xfId="1210"/>
    <cellStyle name="Pénznem 5 3 3 2" xfId="1467"/>
    <cellStyle name="Pénznem 5 3 4" xfId="1078"/>
    <cellStyle name="Pénznem 5 3 4 2" xfId="1343"/>
    <cellStyle name="Pénznem 5 3 5" xfId="1263"/>
    <cellStyle name="Pénznem 5 4" xfId="1117"/>
    <cellStyle name="Pénznem 5 4 2" xfId="1374"/>
    <cellStyle name="Pénznem 5 5" xfId="1179"/>
    <cellStyle name="Pénznem 5 5 2" xfId="1436"/>
    <cellStyle name="Pénznem 5 6" xfId="843"/>
    <cellStyle name="Pénznem 5 6 2" xfId="1312"/>
    <cellStyle name="Pénznem 5 7" xfId="1240"/>
    <cellStyle name="Pénznem 6" xfId="698"/>
    <cellStyle name="Pénznem 6 2" xfId="699"/>
    <cellStyle name="Pénznem 6 2 2" xfId="801"/>
    <cellStyle name="Pénznem 6 2 2 2" xfId="1151"/>
    <cellStyle name="Pénznem 6 2 2 2 2" xfId="1408"/>
    <cellStyle name="Pénznem 6 2 2 3" xfId="1213"/>
    <cellStyle name="Pénznem 6 2 2 3 2" xfId="1470"/>
    <cellStyle name="Pénznem 6 2 2 4" xfId="1081"/>
    <cellStyle name="Pénznem 6 2 2 4 2" xfId="1346"/>
    <cellStyle name="Pénznem 6 2 2 5" xfId="1285"/>
    <cellStyle name="Pénznem 6 2 3" xfId="1120"/>
    <cellStyle name="Pénznem 6 2 3 2" xfId="1377"/>
    <cellStyle name="Pénznem 6 2 4" xfId="1182"/>
    <cellStyle name="Pénznem 6 2 4 2" xfId="1439"/>
    <cellStyle name="Pénznem 6 2 5" xfId="846"/>
    <cellStyle name="Pénznem 6 2 5 2" xfId="1315"/>
    <cellStyle name="Pénznem 6 2 6" xfId="1242"/>
    <cellStyle name="Pénznem 6 3" xfId="765"/>
    <cellStyle name="Pénznem 6 3 2" xfId="1150"/>
    <cellStyle name="Pénznem 6 3 2 2" xfId="1407"/>
    <cellStyle name="Pénznem 6 3 3" xfId="1212"/>
    <cellStyle name="Pénznem 6 3 3 2" xfId="1469"/>
    <cellStyle name="Pénznem 6 3 4" xfId="1080"/>
    <cellStyle name="Pénznem 6 3 4 2" xfId="1345"/>
    <cellStyle name="Pénznem 6 3 5" xfId="1264"/>
    <cellStyle name="Pénznem 6 4" xfId="1119"/>
    <cellStyle name="Pénznem 6 4 2" xfId="1376"/>
    <cellStyle name="Pénznem 6 5" xfId="1181"/>
    <cellStyle name="Pénznem 6 5 2" xfId="1438"/>
    <cellStyle name="Pénznem 6 6" xfId="845"/>
    <cellStyle name="Pénznem 6 6 2" xfId="1314"/>
    <cellStyle name="Pénznem 6 7" xfId="1241"/>
    <cellStyle name="Pénznem 7" xfId="790"/>
    <cellStyle name="Pénznem 7 2" xfId="1082"/>
    <cellStyle name="Pénznem 7 2 2" xfId="1152"/>
    <cellStyle name="Pénznem 7 2 2 2" xfId="1409"/>
    <cellStyle name="Pénznem 7 2 3" xfId="1214"/>
    <cellStyle name="Pénznem 7 2 3 2" xfId="1471"/>
    <cellStyle name="Pénznem 7 2 4" xfId="1347"/>
    <cellStyle name="Pénznem 7 3" xfId="1121"/>
    <cellStyle name="Pénznem 7 3 2" xfId="1378"/>
    <cellStyle name="Pénznem 7 4" xfId="1183"/>
    <cellStyle name="Pénznem 7 4 2" xfId="1440"/>
    <cellStyle name="Pénznem 7 5" xfId="847"/>
    <cellStyle name="Pénznem 7 5 2" xfId="1316"/>
    <cellStyle name="Pénznem 7 6" xfId="1274"/>
    <cellStyle name="Pénznem 8" xfId="754"/>
    <cellStyle name="Pénznem 8 2" xfId="1135"/>
    <cellStyle name="Pénznem 8 2 2" xfId="1392"/>
    <cellStyle name="Pénznem 8 3" xfId="1197"/>
    <cellStyle name="Pénznem 8 3 2" xfId="1454"/>
    <cellStyle name="Pénznem 8 4" xfId="1065"/>
    <cellStyle name="Pénznem 8 4 2" xfId="1330"/>
    <cellStyle name="Pénznem 8 5" xfId="1253"/>
    <cellStyle name="Pénznem 9" xfId="1104"/>
    <cellStyle name="Pénznem 9 2" xfId="1361"/>
    <cellStyle name="Stílus 1" xfId="700"/>
    <cellStyle name="Stílus 1 2" xfId="701"/>
    <cellStyle name="Stílus 4" xfId="702"/>
    <cellStyle name="Stílus 4 2" xfId="1083"/>
    <cellStyle name="Százalék 2" xfId="703"/>
    <cellStyle name="Százalék 2 2" xfId="704"/>
    <cellStyle name="Százalék 2 2 2" xfId="1085"/>
    <cellStyle name="Százalék 2 3" xfId="705"/>
    <cellStyle name="Százalék 2 3 2" xfId="1086"/>
    <cellStyle name="Százalék 2 4" xfId="706"/>
    <cellStyle name="Százalék 2 4 2" xfId="766"/>
    <cellStyle name="Százalék 2 4 2 2" xfId="848"/>
    <cellStyle name="Százalék 2 5" xfId="1084"/>
    <cellStyle name="Százalék 3" xfId="707"/>
    <cellStyle name="Százalék 3 2" xfId="708"/>
    <cellStyle name="Százalék 3 2 2" xfId="802"/>
    <cellStyle name="Százalék 4" xfId="709"/>
    <cellStyle name="Százalék 4 2" xfId="1087"/>
    <cellStyle name="Százalék 5" xfId="710"/>
    <cellStyle name="Százalék 5 2" xfId="711"/>
    <cellStyle name="Százalék 5 2 2" xfId="1089"/>
    <cellStyle name="Százalék 5 3" xfId="1088"/>
    <cellStyle name="Százalék 6" xfId="849"/>
    <cellStyle name="Százalék 6 2" xfId="1090"/>
    <cellStyle name="Title" xfId="712"/>
    <cellStyle name="Total" xfId="713"/>
    <cellStyle name="Warning Text" xfId="7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K113"/>
  <sheetViews>
    <sheetView tabSelected="1" zoomScale="80" zoomScaleNormal="80" zoomScaleSheetLayoutView="90" zoomScalePageLayoutView="90" workbookViewId="0">
      <selection activeCell="A4" sqref="A4"/>
    </sheetView>
  </sheetViews>
  <sheetFormatPr defaultColWidth="9.140625" defaultRowHeight="15" x14ac:dyDescent="0.25"/>
  <cols>
    <col min="1" max="1" width="95.28515625" style="7" customWidth="1"/>
    <col min="2" max="2" width="21.28515625" style="7" customWidth="1"/>
    <col min="3" max="3" width="20.7109375" style="7" customWidth="1"/>
    <col min="4" max="4" width="24.42578125" style="7" customWidth="1"/>
    <col min="5" max="5" width="21.5703125" style="53" customWidth="1"/>
    <col min="6" max="6" width="21.42578125" style="4" bestFit="1" customWidth="1"/>
    <col min="7" max="7" width="23.7109375" style="4" customWidth="1"/>
    <col min="8" max="8" width="13.28515625" style="53" hidden="1" customWidth="1"/>
    <col min="9" max="9" width="11.7109375" style="4" hidden="1" customWidth="1"/>
    <col min="10" max="10" width="22.140625" style="4" customWidth="1"/>
    <col min="11" max="16384" width="9.140625" style="4"/>
  </cols>
  <sheetData>
    <row r="1" spans="1:9" ht="1.5" customHeight="1" x14ac:dyDescent="0.25"/>
    <row r="2" spans="1:9" hidden="1" x14ac:dyDescent="0.25"/>
    <row r="3" spans="1:9" hidden="1" x14ac:dyDescent="0.25"/>
    <row r="4" spans="1:9" ht="33" customHeight="1" x14ac:dyDescent="0.3">
      <c r="A4" s="4"/>
      <c r="B4" s="27"/>
      <c r="C4" s="27"/>
      <c r="E4" s="54"/>
      <c r="G4" s="27" t="s">
        <v>160</v>
      </c>
      <c r="H4" s="54"/>
    </row>
    <row r="5" spans="1:9" ht="15" customHeight="1" x14ac:dyDescent="0.25">
      <c r="A5" s="4"/>
      <c r="B5" s="4"/>
      <c r="C5" s="4"/>
      <c r="D5" s="4"/>
      <c r="E5" s="54"/>
      <c r="H5" s="54"/>
    </row>
    <row r="6" spans="1:9" ht="72" customHeight="1" x14ac:dyDescent="0.25">
      <c r="A6" s="131" t="s">
        <v>114</v>
      </c>
      <c r="B6" s="131"/>
      <c r="C6" s="131"/>
      <c r="D6" s="131"/>
      <c r="E6" s="131"/>
      <c r="F6" s="131"/>
      <c r="G6" s="131"/>
      <c r="H6" s="54"/>
    </row>
    <row r="7" spans="1:9" ht="20.25" customHeight="1" thickBot="1" x14ac:dyDescent="0.3">
      <c r="A7" s="4"/>
      <c r="B7" s="4"/>
      <c r="C7" s="4"/>
      <c r="E7" s="54"/>
      <c r="G7" s="124" t="s">
        <v>117</v>
      </c>
      <c r="H7" s="54"/>
    </row>
    <row r="8" spans="1:9" s="9" customFormat="1" ht="68.25" thickBot="1" x14ac:dyDescent="0.35">
      <c r="A8" s="23" t="s">
        <v>0</v>
      </c>
      <c r="B8" s="71" t="s">
        <v>128</v>
      </c>
      <c r="C8" s="81" t="s">
        <v>120</v>
      </c>
      <c r="D8" s="11" t="s">
        <v>129</v>
      </c>
      <c r="E8" s="103" t="s">
        <v>143</v>
      </c>
      <c r="F8" s="103" t="s">
        <v>144</v>
      </c>
      <c r="G8" s="11" t="s">
        <v>145</v>
      </c>
      <c r="H8" s="55"/>
    </row>
    <row r="9" spans="1:9" s="6" customFormat="1" ht="45.75" customHeight="1" thickBot="1" x14ac:dyDescent="0.3">
      <c r="A9" s="24" t="s">
        <v>6</v>
      </c>
      <c r="B9" s="82">
        <f t="shared" ref="B9:G9" si="0">B10+B20+B45+B47+B50+B53+B58+B61+B65</f>
        <v>507513</v>
      </c>
      <c r="C9" s="82">
        <f t="shared" si="0"/>
        <v>303538</v>
      </c>
      <c r="D9" s="82">
        <f t="shared" si="0"/>
        <v>811051</v>
      </c>
      <c r="E9" s="82">
        <f t="shared" si="0"/>
        <v>17932</v>
      </c>
      <c r="F9" s="82">
        <f t="shared" si="0"/>
        <v>253702</v>
      </c>
      <c r="G9" s="82">
        <f t="shared" si="0"/>
        <v>1082685</v>
      </c>
      <c r="H9" s="56"/>
    </row>
    <row r="10" spans="1:9" s="1" customFormat="1" ht="30" customHeight="1" x14ac:dyDescent="0.25">
      <c r="A10" s="15" t="s">
        <v>8</v>
      </c>
      <c r="B10" s="92">
        <f>SUM(B11:B19)</f>
        <v>13326</v>
      </c>
      <c r="C10" s="92">
        <f t="shared" ref="C10:G10" si="1">SUM(C11:C19)</f>
        <v>149621</v>
      </c>
      <c r="D10" s="92">
        <f t="shared" si="1"/>
        <v>162947</v>
      </c>
      <c r="E10" s="92">
        <f t="shared" si="1"/>
        <v>-2586</v>
      </c>
      <c r="F10" s="92">
        <f t="shared" si="1"/>
        <v>6792</v>
      </c>
      <c r="G10" s="92">
        <f t="shared" si="1"/>
        <v>167153</v>
      </c>
      <c r="H10" s="35"/>
    </row>
    <row r="11" spans="1:9" s="17" customFormat="1" ht="18.75" x14ac:dyDescent="0.3">
      <c r="A11" s="64" t="s">
        <v>64</v>
      </c>
      <c r="B11" s="72"/>
      <c r="C11" s="51">
        <v>5100</v>
      </c>
      <c r="D11" s="19">
        <f t="shared" ref="D11:D19" si="2">+B11+C11</f>
        <v>5100</v>
      </c>
      <c r="E11" s="19"/>
      <c r="F11" s="19"/>
      <c r="G11" s="19">
        <f t="shared" ref="G11:G19" si="3">+D11+E11+F11</f>
        <v>5100</v>
      </c>
      <c r="H11" s="57" t="s">
        <v>65</v>
      </c>
      <c r="I11" s="17" t="s">
        <v>88</v>
      </c>
    </row>
    <row r="12" spans="1:9" s="17" customFormat="1" ht="18.75" x14ac:dyDescent="0.3">
      <c r="A12" s="64" t="s">
        <v>163</v>
      </c>
      <c r="B12" s="72"/>
      <c r="C12" s="51"/>
      <c r="D12" s="19"/>
      <c r="E12" s="19"/>
      <c r="F12" s="19">
        <v>5700</v>
      </c>
      <c r="G12" s="19">
        <f t="shared" si="3"/>
        <v>5700</v>
      </c>
      <c r="H12" s="57" t="s">
        <v>164</v>
      </c>
      <c r="I12" s="17" t="s">
        <v>88</v>
      </c>
    </row>
    <row r="13" spans="1:9" s="17" customFormat="1" ht="18.75" x14ac:dyDescent="0.3">
      <c r="A13" s="67" t="s">
        <v>2</v>
      </c>
      <c r="B13" s="72">
        <v>13326</v>
      </c>
      <c r="C13" s="51">
        <v>1778</v>
      </c>
      <c r="D13" s="19">
        <f t="shared" si="2"/>
        <v>15104</v>
      </c>
      <c r="E13" s="19">
        <f>3914-6500</f>
        <v>-2586</v>
      </c>
      <c r="F13" s="19">
        <f>869+223</f>
        <v>1092</v>
      </c>
      <c r="G13" s="19">
        <f t="shared" si="3"/>
        <v>13610</v>
      </c>
      <c r="H13" s="30" t="s">
        <v>22</v>
      </c>
      <c r="I13" s="17" t="s">
        <v>88</v>
      </c>
    </row>
    <row r="14" spans="1:9" s="17" customFormat="1" ht="18.75" x14ac:dyDescent="0.3">
      <c r="A14" s="68" t="s">
        <v>60</v>
      </c>
      <c r="B14" s="72"/>
      <c r="C14" s="51">
        <v>6000</v>
      </c>
      <c r="D14" s="19">
        <f t="shared" si="2"/>
        <v>6000</v>
      </c>
      <c r="E14" s="19"/>
      <c r="F14" s="19"/>
      <c r="G14" s="19">
        <f t="shared" si="3"/>
        <v>6000</v>
      </c>
      <c r="H14" s="57" t="s">
        <v>139</v>
      </c>
      <c r="I14" s="17" t="s">
        <v>88</v>
      </c>
    </row>
    <row r="15" spans="1:9" s="61" customFormat="1" ht="18.75" x14ac:dyDescent="0.3">
      <c r="A15" s="68" t="s">
        <v>123</v>
      </c>
      <c r="B15" s="75"/>
      <c r="C15" s="51">
        <v>38100</v>
      </c>
      <c r="D15" s="19">
        <f t="shared" si="2"/>
        <v>38100</v>
      </c>
      <c r="E15" s="19"/>
      <c r="F15" s="19"/>
      <c r="G15" s="19">
        <f t="shared" si="3"/>
        <v>38100</v>
      </c>
      <c r="H15" s="31" t="s">
        <v>67</v>
      </c>
      <c r="I15" s="61" t="s">
        <v>88</v>
      </c>
    </row>
    <row r="16" spans="1:9" s="61" customFormat="1" ht="18.75" x14ac:dyDescent="0.3">
      <c r="A16" s="68" t="s">
        <v>58</v>
      </c>
      <c r="B16" s="75"/>
      <c r="C16" s="51">
        <v>30594</v>
      </c>
      <c r="D16" s="19">
        <f t="shared" si="2"/>
        <v>30594</v>
      </c>
      <c r="E16" s="19"/>
      <c r="F16" s="19"/>
      <c r="G16" s="19">
        <f t="shared" si="3"/>
        <v>30594</v>
      </c>
      <c r="H16" s="31" t="s">
        <v>59</v>
      </c>
      <c r="I16" s="61" t="s">
        <v>88</v>
      </c>
    </row>
    <row r="17" spans="1:9" s="61" customFormat="1" ht="18.75" x14ac:dyDescent="0.3">
      <c r="A17" s="68" t="s">
        <v>94</v>
      </c>
      <c r="B17" s="75"/>
      <c r="C17" s="51">
        <v>35500</v>
      </c>
      <c r="D17" s="19">
        <f t="shared" si="2"/>
        <v>35500</v>
      </c>
      <c r="E17" s="19"/>
      <c r="F17" s="19"/>
      <c r="G17" s="19">
        <f t="shared" si="3"/>
        <v>35500</v>
      </c>
      <c r="H17" s="31" t="s">
        <v>66</v>
      </c>
      <c r="I17" s="61" t="s">
        <v>88</v>
      </c>
    </row>
    <row r="18" spans="1:9" s="61" customFormat="1" ht="18.75" x14ac:dyDescent="0.3">
      <c r="A18" s="65" t="s">
        <v>53</v>
      </c>
      <c r="B18" s="75"/>
      <c r="C18" s="51">
        <v>5877</v>
      </c>
      <c r="D18" s="19">
        <f t="shared" si="2"/>
        <v>5877</v>
      </c>
      <c r="E18" s="19"/>
      <c r="F18" s="19"/>
      <c r="G18" s="19">
        <f t="shared" si="3"/>
        <v>5877</v>
      </c>
      <c r="H18" s="32" t="s">
        <v>54</v>
      </c>
      <c r="I18" s="61" t="s">
        <v>88</v>
      </c>
    </row>
    <row r="19" spans="1:9" s="61" customFormat="1" ht="19.5" thickBot="1" x14ac:dyDescent="0.35">
      <c r="A19" s="69" t="s">
        <v>101</v>
      </c>
      <c r="B19" s="75"/>
      <c r="C19" s="51">
        <v>26672</v>
      </c>
      <c r="D19" s="19">
        <f t="shared" si="2"/>
        <v>26672</v>
      </c>
      <c r="E19" s="19"/>
      <c r="F19" s="19"/>
      <c r="G19" s="19">
        <f t="shared" si="3"/>
        <v>26672</v>
      </c>
      <c r="H19" s="32" t="s">
        <v>102</v>
      </c>
      <c r="I19" s="61" t="s">
        <v>88</v>
      </c>
    </row>
    <row r="20" spans="1:9" s="8" customFormat="1" ht="30" customHeight="1" x14ac:dyDescent="0.3">
      <c r="A20" s="16" t="s">
        <v>9</v>
      </c>
      <c r="B20" s="88">
        <f>SUM(B21:B44)</f>
        <v>172640</v>
      </c>
      <c r="C20" s="88">
        <f>SUM(C21:C44)-C30</f>
        <v>52389</v>
      </c>
      <c r="D20" s="88">
        <f>SUM(D21:D44)-D30</f>
        <v>225029</v>
      </c>
      <c r="E20" s="88">
        <f>SUM(E21:E44)-E31</f>
        <v>14605</v>
      </c>
      <c r="F20" s="88">
        <f>SUM(F21:F44)-F30</f>
        <v>22130</v>
      </c>
      <c r="G20" s="88">
        <f>SUM(G21:G44)-G30-G31</f>
        <v>261764</v>
      </c>
      <c r="H20" s="59"/>
    </row>
    <row r="21" spans="1:9" s="8" customFormat="1" ht="18.75" x14ac:dyDescent="0.3">
      <c r="A21" s="13" t="s">
        <v>124</v>
      </c>
      <c r="B21" s="76"/>
      <c r="C21" s="36">
        <v>8267</v>
      </c>
      <c r="D21" s="19">
        <f t="shared" ref="D21:D44" si="4">+B21+C21</f>
        <v>8267</v>
      </c>
      <c r="E21" s="19"/>
      <c r="F21" s="19"/>
      <c r="G21" s="19">
        <f t="shared" ref="G21:G44" si="5">+D21+E21+F21</f>
        <v>8267</v>
      </c>
      <c r="H21" s="58" t="s">
        <v>61</v>
      </c>
      <c r="I21" s="2" t="s">
        <v>88</v>
      </c>
    </row>
    <row r="22" spans="1:9" s="17" customFormat="1" ht="18.75" x14ac:dyDescent="0.3">
      <c r="A22" s="64" t="s">
        <v>68</v>
      </c>
      <c r="B22" s="76"/>
      <c r="C22" s="36">
        <v>4164</v>
      </c>
      <c r="D22" s="19">
        <f t="shared" si="4"/>
        <v>4164</v>
      </c>
      <c r="E22" s="19"/>
      <c r="F22" s="19"/>
      <c r="G22" s="19">
        <f t="shared" si="5"/>
        <v>4164</v>
      </c>
      <c r="H22" s="57" t="s">
        <v>69</v>
      </c>
      <c r="I22" s="17" t="s">
        <v>88</v>
      </c>
    </row>
    <row r="23" spans="1:9" s="17" customFormat="1" ht="18.75" x14ac:dyDescent="0.3">
      <c r="A23" s="64" t="s">
        <v>43</v>
      </c>
      <c r="B23" s="76">
        <v>2000</v>
      </c>
      <c r="C23" s="36"/>
      <c r="D23" s="19">
        <f t="shared" si="4"/>
        <v>2000</v>
      </c>
      <c r="E23" s="19"/>
      <c r="F23" s="19"/>
      <c r="G23" s="19">
        <f t="shared" si="5"/>
        <v>2000</v>
      </c>
      <c r="H23" s="57" t="s">
        <v>96</v>
      </c>
      <c r="I23" s="17" t="s">
        <v>86</v>
      </c>
    </row>
    <row r="24" spans="1:9" s="17" customFormat="1" ht="18.75" x14ac:dyDescent="0.3">
      <c r="A24" s="64" t="s">
        <v>46</v>
      </c>
      <c r="B24" s="76">
        <v>500</v>
      </c>
      <c r="C24" s="36"/>
      <c r="D24" s="19">
        <f t="shared" si="4"/>
        <v>500</v>
      </c>
      <c r="E24" s="19"/>
      <c r="F24" s="19"/>
      <c r="G24" s="19">
        <f t="shared" si="5"/>
        <v>500</v>
      </c>
      <c r="H24" s="58" t="s">
        <v>47</v>
      </c>
      <c r="I24" s="17" t="s">
        <v>85</v>
      </c>
    </row>
    <row r="25" spans="1:9" s="17" customFormat="1" ht="18.75" x14ac:dyDescent="0.3">
      <c r="A25" s="64" t="s">
        <v>44</v>
      </c>
      <c r="B25" s="76">
        <v>88900</v>
      </c>
      <c r="C25" s="36">
        <v>3822</v>
      </c>
      <c r="D25" s="19">
        <f t="shared" si="4"/>
        <v>92722</v>
      </c>
      <c r="E25" s="19"/>
      <c r="F25" s="19"/>
      <c r="G25" s="19">
        <f t="shared" si="5"/>
        <v>92722</v>
      </c>
      <c r="H25" s="58" t="s">
        <v>45</v>
      </c>
      <c r="I25" s="17" t="s">
        <v>88</v>
      </c>
    </row>
    <row r="26" spans="1:9" s="17" customFormat="1" ht="18.75" x14ac:dyDescent="0.3">
      <c r="A26" s="64" t="s">
        <v>116</v>
      </c>
      <c r="B26" s="76">
        <v>25000</v>
      </c>
      <c r="C26" s="36"/>
      <c r="D26" s="19">
        <f t="shared" si="4"/>
        <v>25000</v>
      </c>
      <c r="E26" s="19"/>
      <c r="F26" s="19"/>
      <c r="G26" s="19">
        <f t="shared" si="5"/>
        <v>25000</v>
      </c>
      <c r="H26" s="58" t="s">
        <v>137</v>
      </c>
      <c r="I26" s="17" t="s">
        <v>88</v>
      </c>
    </row>
    <row r="27" spans="1:9" s="17" customFormat="1" ht="18.75" x14ac:dyDescent="0.3">
      <c r="A27" s="64" t="s">
        <v>62</v>
      </c>
      <c r="B27" s="76"/>
      <c r="C27" s="36">
        <v>5000</v>
      </c>
      <c r="D27" s="19">
        <f t="shared" si="4"/>
        <v>5000</v>
      </c>
      <c r="E27" s="19"/>
      <c r="F27" s="19"/>
      <c r="G27" s="19">
        <f t="shared" si="5"/>
        <v>5000</v>
      </c>
      <c r="H27" s="57" t="s">
        <v>63</v>
      </c>
      <c r="I27" s="17" t="s">
        <v>88</v>
      </c>
    </row>
    <row r="28" spans="1:9" s="17" customFormat="1" ht="18.75" x14ac:dyDescent="0.3">
      <c r="A28" s="26" t="s">
        <v>7</v>
      </c>
      <c r="B28" s="76">
        <v>2540</v>
      </c>
      <c r="C28" s="36">
        <v>7181</v>
      </c>
      <c r="D28" s="19">
        <f t="shared" si="4"/>
        <v>9721</v>
      </c>
      <c r="E28" s="19"/>
      <c r="F28" s="19"/>
      <c r="G28" s="19">
        <f t="shared" si="5"/>
        <v>9721</v>
      </c>
      <c r="H28" s="33" t="s">
        <v>103</v>
      </c>
      <c r="I28" s="17" t="s">
        <v>88</v>
      </c>
    </row>
    <row r="29" spans="1:9" s="17" customFormat="1" ht="18.75" x14ac:dyDescent="0.3">
      <c r="A29" s="66" t="s">
        <v>90</v>
      </c>
      <c r="B29" s="76"/>
      <c r="C29" s="36">
        <v>6000</v>
      </c>
      <c r="D29" s="19">
        <f t="shared" si="4"/>
        <v>6000</v>
      </c>
      <c r="E29" s="19">
        <v>14605</v>
      </c>
      <c r="F29" s="19">
        <v>5855</v>
      </c>
      <c r="G29" s="19">
        <f t="shared" si="5"/>
        <v>26460</v>
      </c>
      <c r="H29" s="57" t="s">
        <v>133</v>
      </c>
      <c r="I29" s="17" t="s">
        <v>88</v>
      </c>
    </row>
    <row r="30" spans="1:9" s="116" customFormat="1" ht="18.75" x14ac:dyDescent="0.25">
      <c r="A30" s="115" t="s">
        <v>156</v>
      </c>
      <c r="B30" s="119"/>
      <c r="C30" s="120">
        <v>6000</v>
      </c>
      <c r="D30" s="121">
        <f t="shared" si="4"/>
        <v>6000</v>
      </c>
      <c r="E30" s="121"/>
      <c r="F30" s="121">
        <v>5855</v>
      </c>
      <c r="G30" s="121">
        <f t="shared" si="5"/>
        <v>11855</v>
      </c>
      <c r="H30" s="117" t="s">
        <v>133</v>
      </c>
      <c r="I30" s="118" t="s">
        <v>88</v>
      </c>
    </row>
    <row r="31" spans="1:9" s="116" customFormat="1" ht="37.5" x14ac:dyDescent="0.25">
      <c r="A31" s="115" t="s">
        <v>155</v>
      </c>
      <c r="B31" s="119"/>
      <c r="C31" s="120"/>
      <c r="D31" s="121"/>
      <c r="E31" s="121">
        <v>14605</v>
      </c>
      <c r="F31" s="121"/>
      <c r="G31" s="121">
        <f t="shared" si="5"/>
        <v>14605</v>
      </c>
      <c r="H31" s="117" t="s">
        <v>133</v>
      </c>
      <c r="I31" s="118" t="s">
        <v>88</v>
      </c>
    </row>
    <row r="32" spans="1:9" s="17" customFormat="1" ht="18.75" x14ac:dyDescent="0.3">
      <c r="A32" s="65" t="s">
        <v>115</v>
      </c>
      <c r="B32" s="73">
        <v>41000</v>
      </c>
      <c r="C32" s="36"/>
      <c r="D32" s="19">
        <f t="shared" si="4"/>
        <v>41000</v>
      </c>
      <c r="E32" s="19"/>
      <c r="F32" s="19"/>
      <c r="G32" s="19">
        <f t="shared" si="5"/>
        <v>41000</v>
      </c>
      <c r="H32" s="57" t="s">
        <v>136</v>
      </c>
      <c r="I32" s="17" t="s">
        <v>88</v>
      </c>
    </row>
    <row r="33" spans="1:9" s="17" customFormat="1" ht="18.75" x14ac:dyDescent="0.3">
      <c r="A33" s="66" t="s">
        <v>112</v>
      </c>
      <c r="B33" s="73"/>
      <c r="C33" s="36">
        <v>4493</v>
      </c>
      <c r="D33" s="19">
        <f t="shared" si="4"/>
        <v>4493</v>
      </c>
      <c r="E33" s="19"/>
      <c r="F33" s="19"/>
      <c r="G33" s="19">
        <f t="shared" si="5"/>
        <v>4493</v>
      </c>
      <c r="H33" s="57" t="s">
        <v>113</v>
      </c>
      <c r="I33" s="17" t="s">
        <v>88</v>
      </c>
    </row>
    <row r="34" spans="1:9" s="17" customFormat="1" ht="18.75" x14ac:dyDescent="0.3">
      <c r="A34" s="65" t="s">
        <v>171</v>
      </c>
      <c r="B34" s="73"/>
      <c r="C34" s="36"/>
      <c r="D34" s="19"/>
      <c r="E34" s="19"/>
      <c r="F34" s="19">
        <v>631</v>
      </c>
      <c r="G34" s="19">
        <f t="shared" si="5"/>
        <v>631</v>
      </c>
      <c r="H34" s="57" t="s">
        <v>176</v>
      </c>
      <c r="I34" s="17" t="s">
        <v>88</v>
      </c>
    </row>
    <row r="35" spans="1:9" s="17" customFormat="1" ht="18.75" x14ac:dyDescent="0.3">
      <c r="A35" s="65" t="s">
        <v>172</v>
      </c>
      <c r="B35" s="73"/>
      <c r="C35" s="36"/>
      <c r="D35" s="19"/>
      <c r="E35" s="19"/>
      <c r="F35" s="19">
        <v>1064</v>
      </c>
      <c r="G35" s="19">
        <f t="shared" si="5"/>
        <v>1064</v>
      </c>
      <c r="H35" s="57" t="s">
        <v>177</v>
      </c>
      <c r="I35" s="17" t="s">
        <v>88</v>
      </c>
    </row>
    <row r="36" spans="1:9" s="17" customFormat="1" ht="18.75" x14ac:dyDescent="0.3">
      <c r="A36" s="65" t="s">
        <v>173</v>
      </c>
      <c r="B36" s="73"/>
      <c r="C36" s="36"/>
      <c r="D36" s="19"/>
      <c r="E36" s="19"/>
      <c r="F36" s="19">
        <v>695</v>
      </c>
      <c r="G36" s="19">
        <f t="shared" si="5"/>
        <v>695</v>
      </c>
      <c r="H36" s="57" t="s">
        <v>178</v>
      </c>
      <c r="I36" s="17" t="s">
        <v>88</v>
      </c>
    </row>
    <row r="37" spans="1:9" s="17" customFormat="1" ht="18.75" x14ac:dyDescent="0.3">
      <c r="A37" s="65" t="s">
        <v>174</v>
      </c>
      <c r="B37" s="73"/>
      <c r="C37" s="36"/>
      <c r="D37" s="19"/>
      <c r="E37" s="19"/>
      <c r="F37" s="19">
        <v>1408</v>
      </c>
      <c r="G37" s="19">
        <f t="shared" si="5"/>
        <v>1408</v>
      </c>
      <c r="H37" s="57" t="s">
        <v>179</v>
      </c>
      <c r="I37" s="17" t="s">
        <v>88</v>
      </c>
    </row>
    <row r="38" spans="1:9" s="17" customFormat="1" ht="18.75" x14ac:dyDescent="0.3">
      <c r="A38" s="65" t="s">
        <v>175</v>
      </c>
      <c r="B38" s="73"/>
      <c r="C38" s="36"/>
      <c r="D38" s="19"/>
      <c r="E38" s="19"/>
      <c r="F38" s="19">
        <v>695</v>
      </c>
      <c r="G38" s="19">
        <f t="shared" si="5"/>
        <v>695</v>
      </c>
      <c r="H38" s="57" t="s">
        <v>180</v>
      </c>
      <c r="I38" s="17" t="s">
        <v>88</v>
      </c>
    </row>
    <row r="39" spans="1:9" s="17" customFormat="1" ht="18.75" x14ac:dyDescent="0.3">
      <c r="A39" s="65" t="s">
        <v>125</v>
      </c>
      <c r="B39" s="73"/>
      <c r="C39" s="36">
        <v>141</v>
      </c>
      <c r="D39" s="19">
        <f t="shared" si="4"/>
        <v>141</v>
      </c>
      <c r="E39" s="19"/>
      <c r="F39" s="19"/>
      <c r="G39" s="19">
        <f t="shared" si="5"/>
        <v>141</v>
      </c>
      <c r="H39" s="58" t="s">
        <v>57</v>
      </c>
      <c r="I39" s="17" t="s">
        <v>88</v>
      </c>
    </row>
    <row r="40" spans="1:9" s="17" customFormat="1" ht="37.5" x14ac:dyDescent="0.3">
      <c r="A40" s="64" t="s">
        <v>55</v>
      </c>
      <c r="B40" s="72">
        <v>12700</v>
      </c>
      <c r="C40" s="51"/>
      <c r="D40" s="19">
        <f t="shared" si="4"/>
        <v>12700</v>
      </c>
      <c r="E40" s="19"/>
      <c r="F40" s="19"/>
      <c r="G40" s="19">
        <f t="shared" si="5"/>
        <v>12700</v>
      </c>
      <c r="H40" s="102" t="s">
        <v>56</v>
      </c>
      <c r="I40" s="61" t="s">
        <v>88</v>
      </c>
    </row>
    <row r="41" spans="1:9" s="17" customFormat="1" ht="18.75" x14ac:dyDescent="0.3">
      <c r="A41" s="66" t="s">
        <v>92</v>
      </c>
      <c r="B41" s="72"/>
      <c r="C41" s="51">
        <v>8000</v>
      </c>
      <c r="D41" s="19">
        <f t="shared" si="4"/>
        <v>8000</v>
      </c>
      <c r="E41" s="19"/>
      <c r="F41" s="19"/>
      <c r="G41" s="19">
        <f t="shared" si="5"/>
        <v>8000</v>
      </c>
      <c r="H41" s="58" t="s">
        <v>93</v>
      </c>
      <c r="I41" s="17" t="s">
        <v>88</v>
      </c>
    </row>
    <row r="42" spans="1:9" s="17" customFormat="1" ht="18.75" x14ac:dyDescent="0.3">
      <c r="A42" s="66" t="s">
        <v>161</v>
      </c>
      <c r="B42" s="72"/>
      <c r="C42" s="51"/>
      <c r="D42" s="19"/>
      <c r="E42" s="19"/>
      <c r="F42" s="19">
        <v>4385</v>
      </c>
      <c r="G42" s="19">
        <f t="shared" si="5"/>
        <v>4385</v>
      </c>
      <c r="H42" s="58" t="s">
        <v>162</v>
      </c>
      <c r="I42" s="17" t="s">
        <v>88</v>
      </c>
    </row>
    <row r="43" spans="1:9" s="17" customFormat="1" ht="18.75" x14ac:dyDescent="0.3">
      <c r="A43" s="66" t="s">
        <v>109</v>
      </c>
      <c r="B43" s="72"/>
      <c r="C43" s="51">
        <v>1321</v>
      </c>
      <c r="D43" s="19">
        <f t="shared" si="4"/>
        <v>1321</v>
      </c>
      <c r="E43" s="19"/>
      <c r="F43" s="19"/>
      <c r="G43" s="19">
        <f t="shared" si="5"/>
        <v>1321</v>
      </c>
      <c r="H43" s="58" t="s">
        <v>110</v>
      </c>
      <c r="I43" s="17" t="s">
        <v>88</v>
      </c>
    </row>
    <row r="44" spans="1:9" s="17" customFormat="1" ht="19.5" thickBot="1" x14ac:dyDescent="0.35">
      <c r="A44" s="66" t="s">
        <v>91</v>
      </c>
      <c r="B44" s="73"/>
      <c r="C44" s="87">
        <v>4000</v>
      </c>
      <c r="D44" s="19">
        <f t="shared" si="4"/>
        <v>4000</v>
      </c>
      <c r="E44" s="19"/>
      <c r="F44" s="19">
        <v>7397</v>
      </c>
      <c r="G44" s="19">
        <f t="shared" si="5"/>
        <v>11397</v>
      </c>
      <c r="H44" s="57" t="s">
        <v>134</v>
      </c>
      <c r="I44" s="17" t="s">
        <v>88</v>
      </c>
    </row>
    <row r="45" spans="1:9" s="1" customFormat="1" ht="30" customHeight="1" x14ac:dyDescent="0.25">
      <c r="A45" s="15" t="s">
        <v>10</v>
      </c>
      <c r="B45" s="93">
        <f>B46</f>
        <v>5227</v>
      </c>
      <c r="C45" s="92">
        <f>C46</f>
        <v>2110</v>
      </c>
      <c r="D45" s="94">
        <f>D46</f>
        <v>7337</v>
      </c>
      <c r="E45" s="94">
        <f t="shared" ref="E45:G45" si="6">E46</f>
        <v>0</v>
      </c>
      <c r="F45" s="94">
        <f t="shared" si="6"/>
        <v>1841</v>
      </c>
      <c r="G45" s="94">
        <f t="shared" si="6"/>
        <v>9178</v>
      </c>
      <c r="H45" s="35"/>
    </row>
    <row r="46" spans="1:9" s="2" customFormat="1" ht="19.5" thickBot="1" x14ac:dyDescent="0.35">
      <c r="A46" s="12" t="s">
        <v>3</v>
      </c>
      <c r="B46" s="72">
        <f>1000+4227</f>
        <v>5227</v>
      </c>
      <c r="C46" s="85">
        <v>2110</v>
      </c>
      <c r="D46" s="84">
        <f>+B46+C46</f>
        <v>7337</v>
      </c>
      <c r="E46" s="19"/>
      <c r="F46" s="19">
        <f>1450+391</f>
        <v>1841</v>
      </c>
      <c r="G46" s="19">
        <f>+D46+E46+F46</f>
        <v>9178</v>
      </c>
      <c r="H46" s="31" t="s">
        <v>104</v>
      </c>
      <c r="I46" s="2" t="s">
        <v>88</v>
      </c>
    </row>
    <row r="47" spans="1:9" s="1" customFormat="1" ht="31.5" customHeight="1" x14ac:dyDescent="0.25">
      <c r="A47" s="16" t="s">
        <v>11</v>
      </c>
      <c r="B47" s="95">
        <f>B48+B49</f>
        <v>7413</v>
      </c>
      <c r="C47" s="92">
        <f>C48+C49</f>
        <v>21639</v>
      </c>
      <c r="D47" s="94">
        <f>D48+D49</f>
        <v>29052</v>
      </c>
      <c r="E47" s="94">
        <f t="shared" ref="E47:G47" si="7">E48+E49</f>
        <v>498</v>
      </c>
      <c r="F47" s="94">
        <f t="shared" si="7"/>
        <v>1651</v>
      </c>
      <c r="G47" s="94">
        <f t="shared" si="7"/>
        <v>31201</v>
      </c>
      <c r="H47" s="60"/>
    </row>
    <row r="48" spans="1:9" s="3" customFormat="1" ht="18.75" x14ac:dyDescent="0.3">
      <c r="A48" s="25" t="s">
        <v>49</v>
      </c>
      <c r="B48" s="74">
        <v>2413</v>
      </c>
      <c r="C48" s="36"/>
      <c r="D48" s="18">
        <f>+B48+C48</f>
        <v>2413</v>
      </c>
      <c r="E48" s="19"/>
      <c r="F48" s="19"/>
      <c r="G48" s="19">
        <f>+D48+E48+F48</f>
        <v>2413</v>
      </c>
      <c r="H48" s="33" t="s">
        <v>108</v>
      </c>
      <c r="I48" s="3" t="s">
        <v>85</v>
      </c>
    </row>
    <row r="49" spans="1:10" s="17" customFormat="1" ht="19.5" customHeight="1" thickBot="1" x14ac:dyDescent="0.35">
      <c r="A49" s="26" t="s">
        <v>41</v>
      </c>
      <c r="B49" s="77">
        <v>5000</v>
      </c>
      <c r="C49" s="51">
        <f>21140+498+1</f>
        <v>21639</v>
      </c>
      <c r="D49" s="19">
        <f>+B49+C49</f>
        <v>26639</v>
      </c>
      <c r="E49" s="19">
        <v>498</v>
      </c>
      <c r="F49" s="19">
        <v>1651</v>
      </c>
      <c r="G49" s="19">
        <f>+D49+E49+F49</f>
        <v>28788</v>
      </c>
      <c r="H49" s="33" t="s">
        <v>140</v>
      </c>
      <c r="I49" s="17" t="s">
        <v>141</v>
      </c>
    </row>
    <row r="50" spans="1:10" s="1" customFormat="1" ht="26.25" customHeight="1" x14ac:dyDescent="0.25">
      <c r="A50" s="16" t="s">
        <v>14</v>
      </c>
      <c r="B50" s="95">
        <f>B51+B52</f>
        <v>28575</v>
      </c>
      <c r="C50" s="92">
        <f>C51+C52</f>
        <v>7880</v>
      </c>
      <c r="D50" s="94">
        <f>D51+D52</f>
        <v>36455</v>
      </c>
      <c r="E50" s="94">
        <f t="shared" ref="E50:G50" si="8">E51+E52</f>
        <v>0</v>
      </c>
      <c r="F50" s="94">
        <f t="shared" si="8"/>
        <v>0</v>
      </c>
      <c r="G50" s="94">
        <f t="shared" si="8"/>
        <v>36455</v>
      </c>
      <c r="H50" s="60"/>
    </row>
    <row r="51" spans="1:10" s="3" customFormat="1" ht="18.75" x14ac:dyDescent="0.3">
      <c r="A51" s="41" t="s">
        <v>48</v>
      </c>
      <c r="B51" s="74">
        <v>9525</v>
      </c>
      <c r="C51" s="36">
        <v>502</v>
      </c>
      <c r="D51" s="18">
        <f>+B51+C51</f>
        <v>10027</v>
      </c>
      <c r="E51" s="19"/>
      <c r="F51" s="19"/>
      <c r="G51" s="19">
        <f>+D51+E51+F51</f>
        <v>10027</v>
      </c>
      <c r="H51" s="33" t="s">
        <v>95</v>
      </c>
      <c r="I51" s="3" t="s">
        <v>87</v>
      </c>
    </row>
    <row r="52" spans="1:10" s="3" customFormat="1" ht="19.5" thickBot="1" x14ac:dyDescent="0.35">
      <c r="A52" s="26" t="s">
        <v>12</v>
      </c>
      <c r="B52" s="76">
        <v>19050</v>
      </c>
      <c r="C52" s="36">
        <v>7378</v>
      </c>
      <c r="D52" s="18">
        <f>+B52+C52</f>
        <v>26428</v>
      </c>
      <c r="E52" s="19"/>
      <c r="F52" s="19"/>
      <c r="G52" s="19">
        <f>+D52+E52+F52</f>
        <v>26428</v>
      </c>
      <c r="H52" s="33" t="s">
        <v>23</v>
      </c>
      <c r="I52" s="3" t="s">
        <v>142</v>
      </c>
      <c r="J52" s="43"/>
    </row>
    <row r="53" spans="1:10" s="1" customFormat="1" ht="30" customHeight="1" x14ac:dyDescent="0.3">
      <c r="A53" s="16" t="s">
        <v>82</v>
      </c>
      <c r="B53" s="96">
        <f>B54+B55+B57</f>
        <v>180000</v>
      </c>
      <c r="C53" s="97">
        <f>C54+C55+C57</f>
        <v>10328</v>
      </c>
      <c r="D53" s="98">
        <f>D54+D55+D57</f>
        <v>190328</v>
      </c>
      <c r="E53" s="98">
        <f t="shared" ref="E53" si="9">E54+E55+E57</f>
        <v>0</v>
      </c>
      <c r="F53" s="98">
        <f>SUM(F54:F57)</f>
        <v>176530</v>
      </c>
      <c r="G53" s="98">
        <f>SUM(G54:G57)</f>
        <v>366858</v>
      </c>
      <c r="H53" s="31"/>
      <c r="J53" s="43"/>
    </row>
    <row r="54" spans="1:10" s="3" customFormat="1" ht="18.75" x14ac:dyDescent="0.3">
      <c r="A54" s="42" t="s">
        <v>118</v>
      </c>
      <c r="B54" s="76">
        <v>150000</v>
      </c>
      <c r="C54" s="36"/>
      <c r="D54" s="18">
        <f>+B54+C54</f>
        <v>150000</v>
      </c>
      <c r="E54" s="19"/>
      <c r="F54" s="19"/>
      <c r="G54" s="19">
        <f>+D54+E54+F54</f>
        <v>150000</v>
      </c>
      <c r="H54" s="34" t="s">
        <v>119</v>
      </c>
      <c r="I54" s="3" t="s">
        <v>88</v>
      </c>
      <c r="J54" s="43"/>
    </row>
    <row r="55" spans="1:10" s="3" customFormat="1" ht="18.75" x14ac:dyDescent="0.3">
      <c r="A55" s="40" t="s">
        <v>51</v>
      </c>
      <c r="B55" s="73">
        <v>30000</v>
      </c>
      <c r="C55" s="87"/>
      <c r="D55" s="18">
        <f>+B55+C55</f>
        <v>30000</v>
      </c>
      <c r="E55" s="19"/>
      <c r="F55" s="19"/>
      <c r="G55" s="19">
        <f>+D55+E55+F55</f>
        <v>30000</v>
      </c>
      <c r="H55" s="33" t="s">
        <v>132</v>
      </c>
      <c r="I55" s="3" t="s">
        <v>88</v>
      </c>
      <c r="J55" s="43"/>
    </row>
    <row r="56" spans="1:10" s="3" customFormat="1" ht="18.75" x14ac:dyDescent="0.3">
      <c r="A56" s="40" t="s">
        <v>165</v>
      </c>
      <c r="B56" s="73"/>
      <c r="C56" s="87"/>
      <c r="D56" s="18"/>
      <c r="E56" s="19"/>
      <c r="F56" s="19">
        <v>176530</v>
      </c>
      <c r="G56" s="19">
        <f>+D56+E56+F56</f>
        <v>176530</v>
      </c>
      <c r="H56" s="33" t="s">
        <v>166</v>
      </c>
      <c r="I56" s="3" t="s">
        <v>88</v>
      </c>
      <c r="J56" s="43"/>
    </row>
    <row r="57" spans="1:10" s="3" customFormat="1" ht="38.25" thickBot="1" x14ac:dyDescent="0.35">
      <c r="A57" s="42" t="s">
        <v>16</v>
      </c>
      <c r="B57" s="77"/>
      <c r="C57" s="85">
        <v>10328</v>
      </c>
      <c r="D57" s="19">
        <f>+B57+C57</f>
        <v>10328</v>
      </c>
      <c r="E57" s="19"/>
      <c r="F57" s="19"/>
      <c r="G57" s="19">
        <f>+D57+E57+F57</f>
        <v>10328</v>
      </c>
      <c r="H57" s="31" t="s">
        <v>24</v>
      </c>
      <c r="I57" s="2" t="s">
        <v>88</v>
      </c>
      <c r="J57" s="43"/>
    </row>
    <row r="58" spans="1:10" s="1" customFormat="1" ht="30" customHeight="1" x14ac:dyDescent="0.25">
      <c r="A58" s="16" t="s">
        <v>13</v>
      </c>
      <c r="B58" s="95">
        <f>B59+B60</f>
        <v>70316</v>
      </c>
      <c r="C58" s="92">
        <f>C59+C60</f>
        <v>3365</v>
      </c>
      <c r="D58" s="94">
        <f>D59+D60</f>
        <v>73681</v>
      </c>
      <c r="E58" s="94">
        <f t="shared" ref="E58:G58" si="10">E59+E60</f>
        <v>0</v>
      </c>
      <c r="F58" s="94">
        <f t="shared" si="10"/>
        <v>0</v>
      </c>
      <c r="G58" s="94">
        <f t="shared" si="10"/>
        <v>73681</v>
      </c>
      <c r="H58" s="35"/>
      <c r="J58" s="43"/>
    </row>
    <row r="59" spans="1:10" s="3" customFormat="1" ht="18.75" x14ac:dyDescent="0.3">
      <c r="A59" s="14" t="s">
        <v>42</v>
      </c>
      <c r="B59" s="74">
        <v>50316</v>
      </c>
      <c r="C59" s="36"/>
      <c r="D59" s="18">
        <f>+B59+C59</f>
        <v>50316</v>
      </c>
      <c r="E59" s="19"/>
      <c r="F59" s="19"/>
      <c r="G59" s="19">
        <f>+D59+E59+F59</f>
        <v>50316</v>
      </c>
      <c r="H59" s="33" t="s">
        <v>25</v>
      </c>
      <c r="I59" s="3" t="s">
        <v>88</v>
      </c>
      <c r="J59" s="43"/>
    </row>
    <row r="60" spans="1:10" s="3" customFormat="1" ht="19.5" thickBot="1" x14ac:dyDescent="0.35">
      <c r="A60" s="37" t="s">
        <v>34</v>
      </c>
      <c r="B60" s="78">
        <v>20000</v>
      </c>
      <c r="C60" s="36">
        <v>3365</v>
      </c>
      <c r="D60" s="18">
        <f>+B60+C60</f>
        <v>23365</v>
      </c>
      <c r="E60" s="19"/>
      <c r="F60" s="19"/>
      <c r="G60" s="19">
        <f>+D60+E60+F60</f>
        <v>23365</v>
      </c>
      <c r="H60" s="33" t="s">
        <v>21</v>
      </c>
      <c r="I60" s="3" t="s">
        <v>88</v>
      </c>
      <c r="J60" s="43"/>
    </row>
    <row r="61" spans="1:10" s="1" customFormat="1" ht="29.25" customHeight="1" x14ac:dyDescent="0.25">
      <c r="A61" s="16" t="s">
        <v>50</v>
      </c>
      <c r="B61" s="96">
        <f>B62+B64</f>
        <v>652</v>
      </c>
      <c r="C61" s="97">
        <f>C62+C64</f>
        <v>946</v>
      </c>
      <c r="D61" s="98">
        <f t="shared" ref="D61:E61" si="11">SUM(D62:D64)</f>
        <v>1598</v>
      </c>
      <c r="E61" s="98">
        <f t="shared" si="11"/>
        <v>652</v>
      </c>
      <c r="F61" s="98">
        <f>SUM(F62:F64)</f>
        <v>1949</v>
      </c>
      <c r="G61" s="98">
        <f>SUM(G62:G64)</f>
        <v>4199</v>
      </c>
      <c r="H61" s="35"/>
      <c r="J61" s="43"/>
    </row>
    <row r="62" spans="1:10" s="2" customFormat="1" ht="18.75" x14ac:dyDescent="0.3">
      <c r="A62" s="52" t="s">
        <v>121</v>
      </c>
      <c r="B62" s="79">
        <v>652</v>
      </c>
      <c r="C62" s="51"/>
      <c r="D62" s="18">
        <f>+B62+C62</f>
        <v>652</v>
      </c>
      <c r="E62" s="19">
        <v>652</v>
      </c>
      <c r="F62" s="19"/>
      <c r="G62" s="19">
        <f>+D62+E62+F62</f>
        <v>1304</v>
      </c>
      <c r="H62" s="61" t="s">
        <v>111</v>
      </c>
      <c r="I62" s="2" t="s">
        <v>87</v>
      </c>
      <c r="J62" s="43"/>
    </row>
    <row r="63" spans="1:10" s="2" customFormat="1" ht="18.75" x14ac:dyDescent="0.3">
      <c r="A63" s="52" t="s">
        <v>181</v>
      </c>
      <c r="B63" s="79"/>
      <c r="C63" s="126"/>
      <c r="D63" s="18"/>
      <c r="E63" s="19"/>
      <c r="F63" s="19">
        <v>457</v>
      </c>
      <c r="G63" s="19">
        <f>+D63+E63+F63</f>
        <v>457</v>
      </c>
      <c r="H63" s="61" t="s">
        <v>182</v>
      </c>
      <c r="I63" s="2" t="s">
        <v>87</v>
      </c>
      <c r="J63" s="43"/>
    </row>
    <row r="64" spans="1:10" s="3" customFormat="1" ht="19.5" thickBot="1" x14ac:dyDescent="0.35">
      <c r="A64" s="38" t="s">
        <v>52</v>
      </c>
      <c r="B64" s="78"/>
      <c r="C64" s="87">
        <v>946</v>
      </c>
      <c r="D64" s="18">
        <f>+B64+C64</f>
        <v>946</v>
      </c>
      <c r="E64" s="19"/>
      <c r="F64" s="19">
        <v>1492</v>
      </c>
      <c r="G64" s="19">
        <f>+D64+E64+F64</f>
        <v>2438</v>
      </c>
      <c r="H64" s="33" t="s">
        <v>106</v>
      </c>
      <c r="I64" s="3" t="s">
        <v>107</v>
      </c>
      <c r="J64" s="43"/>
    </row>
    <row r="65" spans="1:10" s="1" customFormat="1" ht="31.5" customHeight="1" x14ac:dyDescent="0.25">
      <c r="A65" s="16" t="s">
        <v>70</v>
      </c>
      <c r="B65" s="97">
        <f t="shared" ref="B65:E65" si="12">SUM(B66:B73)</f>
        <v>29364</v>
      </c>
      <c r="C65" s="97">
        <f t="shared" si="12"/>
        <v>55260</v>
      </c>
      <c r="D65" s="97">
        <f t="shared" si="12"/>
        <v>84624</v>
      </c>
      <c r="E65" s="97">
        <f t="shared" si="12"/>
        <v>4763</v>
      </c>
      <c r="F65" s="97">
        <f>SUM(F66:F73)</f>
        <v>42809</v>
      </c>
      <c r="G65" s="97">
        <f>SUM(G66:G73)</f>
        <v>132196</v>
      </c>
      <c r="H65" s="35"/>
      <c r="J65" s="43"/>
    </row>
    <row r="66" spans="1:10" s="1" customFormat="1" ht="18.75" x14ac:dyDescent="0.3">
      <c r="A66" s="130" t="s">
        <v>154</v>
      </c>
      <c r="B66" s="51"/>
      <c r="C66" s="126"/>
      <c r="D66" s="18"/>
      <c r="E66" s="19">
        <v>18098</v>
      </c>
      <c r="F66" s="19"/>
      <c r="G66" s="19">
        <f>+D66+E66+F66</f>
        <v>18098</v>
      </c>
      <c r="H66" s="35"/>
      <c r="J66" s="43"/>
    </row>
    <row r="67" spans="1:10" s="17" customFormat="1" ht="18.75" x14ac:dyDescent="0.3">
      <c r="A67" s="45" t="s">
        <v>122</v>
      </c>
      <c r="B67" s="74">
        <v>25000</v>
      </c>
      <c r="C67" s="36"/>
      <c r="D67" s="18">
        <f>+B67+C67</f>
        <v>25000</v>
      </c>
      <c r="E67" s="19"/>
      <c r="F67" s="19"/>
      <c r="G67" s="19">
        <f t="shared" ref="G67:G73" si="13">+D67+E67+F67</f>
        <v>25000</v>
      </c>
      <c r="H67" s="33" t="s">
        <v>135</v>
      </c>
      <c r="I67" s="17" t="s">
        <v>88</v>
      </c>
      <c r="J67" s="43"/>
    </row>
    <row r="68" spans="1:10" s="17" customFormat="1" ht="18.75" x14ac:dyDescent="0.3">
      <c r="A68" s="45" t="s">
        <v>73</v>
      </c>
      <c r="B68" s="74"/>
      <c r="C68" s="36">
        <v>13335</v>
      </c>
      <c r="D68" s="18">
        <f>+B68+C68</f>
        <v>13335</v>
      </c>
      <c r="E68" s="19">
        <v>-13335</v>
      </c>
      <c r="F68" s="19"/>
      <c r="G68" s="19">
        <f t="shared" si="13"/>
        <v>0</v>
      </c>
      <c r="H68" s="33" t="s">
        <v>72</v>
      </c>
      <c r="I68" s="17" t="s">
        <v>85</v>
      </c>
      <c r="J68" s="43"/>
    </row>
    <row r="69" spans="1:10" s="17" customFormat="1" ht="18.75" x14ac:dyDescent="0.3">
      <c r="A69" s="45" t="s">
        <v>127</v>
      </c>
      <c r="B69" s="74">
        <v>3500</v>
      </c>
      <c r="C69" s="36"/>
      <c r="D69" s="18">
        <f>B69+C69</f>
        <v>3500</v>
      </c>
      <c r="E69" s="19"/>
      <c r="F69" s="19"/>
      <c r="G69" s="19">
        <f t="shared" si="13"/>
        <v>3500</v>
      </c>
      <c r="H69" s="33" t="s">
        <v>138</v>
      </c>
      <c r="I69" s="17" t="s">
        <v>88</v>
      </c>
      <c r="J69" s="43"/>
    </row>
    <row r="70" spans="1:10" s="17" customFormat="1" ht="18.75" x14ac:dyDescent="0.3">
      <c r="A70" s="46" t="s">
        <v>71</v>
      </c>
      <c r="B70" s="74">
        <v>864</v>
      </c>
      <c r="C70" s="36"/>
      <c r="D70" s="18">
        <f>+B70+C70</f>
        <v>864</v>
      </c>
      <c r="E70" s="19"/>
      <c r="F70" s="19"/>
      <c r="G70" s="19">
        <f t="shared" si="13"/>
        <v>864</v>
      </c>
      <c r="H70" s="33" t="s">
        <v>105</v>
      </c>
      <c r="I70" s="17" t="s">
        <v>85</v>
      </c>
      <c r="J70" s="43"/>
    </row>
    <row r="71" spans="1:10" s="17" customFormat="1" ht="18.75" x14ac:dyDescent="0.3">
      <c r="A71" s="46" t="s">
        <v>74</v>
      </c>
      <c r="B71" s="74"/>
      <c r="C71" s="87"/>
      <c r="D71" s="21"/>
      <c r="E71" s="19"/>
      <c r="F71" s="19">
        <v>15240</v>
      </c>
      <c r="G71" s="19">
        <f t="shared" si="13"/>
        <v>15240</v>
      </c>
      <c r="H71" s="33" t="s">
        <v>170</v>
      </c>
      <c r="I71" s="17" t="s">
        <v>85</v>
      </c>
      <c r="J71" s="43"/>
    </row>
    <row r="72" spans="1:10" s="17" customFormat="1" ht="18.75" x14ac:dyDescent="0.3">
      <c r="A72" s="46" t="s">
        <v>167</v>
      </c>
      <c r="B72" s="74"/>
      <c r="C72" s="87"/>
      <c r="D72" s="21"/>
      <c r="E72" s="19"/>
      <c r="F72" s="19">
        <v>27569</v>
      </c>
      <c r="G72" s="19">
        <f t="shared" si="13"/>
        <v>27569</v>
      </c>
      <c r="H72" s="33" t="s">
        <v>168</v>
      </c>
      <c r="I72" s="17" t="s">
        <v>169</v>
      </c>
      <c r="J72" s="43"/>
    </row>
    <row r="73" spans="1:10" s="17" customFormat="1" ht="19.5" thickBot="1" x14ac:dyDescent="0.35">
      <c r="A73" s="46" t="s">
        <v>99</v>
      </c>
      <c r="B73" s="74"/>
      <c r="C73" s="86">
        <v>41925</v>
      </c>
      <c r="D73" s="21">
        <f>+B73+C73</f>
        <v>41925</v>
      </c>
      <c r="E73" s="19"/>
      <c r="F73" s="19"/>
      <c r="G73" s="19">
        <f t="shared" si="13"/>
        <v>41925</v>
      </c>
      <c r="H73" s="33" t="s">
        <v>100</v>
      </c>
      <c r="I73" s="17" t="s">
        <v>88</v>
      </c>
      <c r="J73" s="44"/>
    </row>
    <row r="74" spans="1:10" s="5" customFormat="1" ht="47.25" customHeight="1" thickBot="1" x14ac:dyDescent="0.3">
      <c r="A74" s="28" t="s">
        <v>126</v>
      </c>
      <c r="B74" s="80">
        <f>B75+B83</f>
        <v>119799.45999999999</v>
      </c>
      <c r="C74" s="82">
        <f>C75+C83</f>
        <v>0</v>
      </c>
      <c r="D74" s="82">
        <f>D75+D83</f>
        <v>119799.45999999999</v>
      </c>
      <c r="E74" s="82">
        <f t="shared" ref="E74:G74" si="14">E75+E83</f>
        <v>36714</v>
      </c>
      <c r="F74" s="82">
        <f t="shared" si="14"/>
        <v>0</v>
      </c>
      <c r="G74" s="82">
        <f t="shared" si="14"/>
        <v>156513.46</v>
      </c>
      <c r="H74" s="62"/>
      <c r="J74" s="43"/>
    </row>
    <row r="75" spans="1:10" s="1" customFormat="1" ht="30" customHeight="1" x14ac:dyDescent="0.25">
      <c r="A75" s="16" t="s">
        <v>20</v>
      </c>
      <c r="B75" s="96">
        <f>SUM(B76:B82)</f>
        <v>50165</v>
      </c>
      <c r="C75" s="99"/>
      <c r="D75" s="100">
        <f>SUM(D76:D82)</f>
        <v>50165</v>
      </c>
      <c r="E75" s="100">
        <f t="shared" ref="E75:G75" si="15">SUM(E76:E82)</f>
        <v>27544</v>
      </c>
      <c r="F75" s="100">
        <f t="shared" si="15"/>
        <v>0</v>
      </c>
      <c r="G75" s="100">
        <f t="shared" si="15"/>
        <v>77709</v>
      </c>
      <c r="H75" s="35"/>
      <c r="J75" s="43"/>
    </row>
    <row r="76" spans="1:10" s="3" customFormat="1" ht="18.75" x14ac:dyDescent="0.3">
      <c r="A76" s="14" t="s">
        <v>15</v>
      </c>
      <c r="B76" s="74">
        <f>8000*1.27</f>
        <v>10160</v>
      </c>
      <c r="C76" s="36"/>
      <c r="D76" s="21">
        <f t="shared" ref="D76:D82" si="16">+B76+C76</f>
        <v>10160</v>
      </c>
      <c r="E76" s="19">
        <v>1148</v>
      </c>
      <c r="F76" s="19"/>
      <c r="G76" s="19">
        <f t="shared" ref="G76:G82" si="17">+D76+E76+F76</f>
        <v>11308</v>
      </c>
      <c r="H76" s="30" t="s">
        <v>26</v>
      </c>
      <c r="I76" s="3" t="s">
        <v>85</v>
      </c>
      <c r="J76" s="43"/>
    </row>
    <row r="77" spans="1:10" s="3" customFormat="1" ht="18.75" x14ac:dyDescent="0.3">
      <c r="A77" s="39" t="s">
        <v>75</v>
      </c>
      <c r="B77" s="74">
        <f>1000*1.27</f>
        <v>1270</v>
      </c>
      <c r="C77" s="36"/>
      <c r="D77" s="21">
        <f t="shared" si="16"/>
        <v>1270</v>
      </c>
      <c r="E77" s="19">
        <f>13335+25</f>
        <v>13360</v>
      </c>
      <c r="F77" s="19"/>
      <c r="G77" s="19">
        <f t="shared" si="17"/>
        <v>14630</v>
      </c>
      <c r="H77" s="30" t="s">
        <v>27</v>
      </c>
      <c r="I77" s="3" t="s">
        <v>85</v>
      </c>
      <c r="J77" s="43"/>
    </row>
    <row r="78" spans="1:10" s="3" customFormat="1" ht="18.75" x14ac:dyDescent="0.3">
      <c r="A78" s="39" t="s">
        <v>74</v>
      </c>
      <c r="B78" s="74">
        <f>8000*1.27</f>
        <v>10160</v>
      </c>
      <c r="C78" s="36"/>
      <c r="D78" s="21">
        <f t="shared" si="16"/>
        <v>10160</v>
      </c>
      <c r="E78" s="19">
        <v>10000</v>
      </c>
      <c r="F78" s="19"/>
      <c r="G78" s="19">
        <f t="shared" si="17"/>
        <v>20160</v>
      </c>
      <c r="H78" s="30" t="s">
        <v>131</v>
      </c>
      <c r="I78" s="3" t="s">
        <v>85</v>
      </c>
      <c r="J78" s="43"/>
    </row>
    <row r="79" spans="1:10" s="3" customFormat="1" ht="18.75" x14ac:dyDescent="0.3">
      <c r="A79" s="14" t="s">
        <v>18</v>
      </c>
      <c r="B79" s="74">
        <f>10000*1.27</f>
        <v>12700</v>
      </c>
      <c r="C79" s="36"/>
      <c r="D79" s="21">
        <f t="shared" si="16"/>
        <v>12700</v>
      </c>
      <c r="E79" s="19"/>
      <c r="F79" s="19"/>
      <c r="G79" s="19">
        <f t="shared" si="17"/>
        <v>12700</v>
      </c>
      <c r="H79" s="30" t="s">
        <v>28</v>
      </c>
      <c r="I79" s="3" t="s">
        <v>88</v>
      </c>
      <c r="J79" s="43"/>
    </row>
    <row r="80" spans="1:10" s="3" customFormat="1" ht="18.75" x14ac:dyDescent="0.3">
      <c r="A80" s="14" t="s">
        <v>17</v>
      </c>
      <c r="B80" s="74">
        <f>7000*1.27</f>
        <v>8890</v>
      </c>
      <c r="C80" s="36"/>
      <c r="D80" s="21">
        <f t="shared" si="16"/>
        <v>8890</v>
      </c>
      <c r="E80" s="19">
        <v>2334</v>
      </c>
      <c r="F80" s="19"/>
      <c r="G80" s="19">
        <f t="shared" si="17"/>
        <v>11224</v>
      </c>
      <c r="H80" s="30" t="s">
        <v>29</v>
      </c>
      <c r="I80" s="3" t="s">
        <v>85</v>
      </c>
      <c r="J80" s="43"/>
    </row>
    <row r="81" spans="1:10" s="3" customFormat="1" ht="20.25" customHeight="1" x14ac:dyDescent="0.3">
      <c r="A81" s="14" t="s">
        <v>35</v>
      </c>
      <c r="B81" s="74">
        <v>2540</v>
      </c>
      <c r="C81" s="36"/>
      <c r="D81" s="21">
        <f t="shared" si="16"/>
        <v>2540</v>
      </c>
      <c r="E81" s="19">
        <v>702</v>
      </c>
      <c r="F81" s="19"/>
      <c r="G81" s="19">
        <f t="shared" si="17"/>
        <v>3242</v>
      </c>
      <c r="H81" s="30" t="s">
        <v>36</v>
      </c>
      <c r="I81" s="3" t="s">
        <v>85</v>
      </c>
      <c r="J81" s="43"/>
    </row>
    <row r="82" spans="1:10" s="3" customFormat="1" ht="18.75" x14ac:dyDescent="0.3">
      <c r="A82" s="13" t="s">
        <v>4</v>
      </c>
      <c r="B82" s="73">
        <f>3500*1.27</f>
        <v>4445</v>
      </c>
      <c r="C82" s="36"/>
      <c r="D82" s="18">
        <f t="shared" si="16"/>
        <v>4445</v>
      </c>
      <c r="E82" s="19"/>
      <c r="F82" s="19"/>
      <c r="G82" s="19">
        <f t="shared" si="17"/>
        <v>4445</v>
      </c>
      <c r="H82" s="30" t="s">
        <v>30</v>
      </c>
      <c r="I82" s="3" t="s">
        <v>130</v>
      </c>
      <c r="J82" s="43"/>
    </row>
    <row r="83" spans="1:10" s="1" customFormat="1" ht="30" customHeight="1" x14ac:dyDescent="0.25">
      <c r="A83" s="122" t="s">
        <v>5</v>
      </c>
      <c r="B83" s="123">
        <f>SUM(B84:B91)</f>
        <v>69634.459999999992</v>
      </c>
      <c r="C83" s="123">
        <f>SUM(C84:C91)</f>
        <v>0</v>
      </c>
      <c r="D83" s="100">
        <f>SUM(D84:D91)</f>
        <v>69634.459999999992</v>
      </c>
      <c r="E83" s="100">
        <f t="shared" ref="E83:G83" si="18">SUM(E84:E91)</f>
        <v>9170</v>
      </c>
      <c r="F83" s="100">
        <f t="shared" si="18"/>
        <v>0</v>
      </c>
      <c r="G83" s="100">
        <f t="shared" si="18"/>
        <v>78804.459999999992</v>
      </c>
      <c r="H83" s="35"/>
      <c r="J83" s="43"/>
    </row>
    <row r="84" spans="1:10" s="3" customFormat="1" ht="18.75" x14ac:dyDescent="0.3">
      <c r="A84" s="14" t="s">
        <v>19</v>
      </c>
      <c r="B84" s="74">
        <f>2756*1.27</f>
        <v>3500.12</v>
      </c>
      <c r="C84" s="36"/>
      <c r="D84" s="21">
        <f t="shared" ref="D84:D91" si="19">+B84+C84</f>
        <v>3500.12</v>
      </c>
      <c r="E84" s="19"/>
      <c r="F84" s="19"/>
      <c r="G84" s="19">
        <f t="shared" ref="G84:G91" si="20">+D84+E84+F84</f>
        <v>3500.12</v>
      </c>
      <c r="H84" s="30" t="s">
        <v>32</v>
      </c>
      <c r="I84" s="3" t="s">
        <v>87</v>
      </c>
      <c r="J84" s="43"/>
    </row>
    <row r="85" spans="1:10" s="3" customFormat="1" ht="37.5" x14ac:dyDescent="0.3">
      <c r="A85" s="39" t="s">
        <v>38</v>
      </c>
      <c r="B85" s="75">
        <f>11024*1.27</f>
        <v>14000.48</v>
      </c>
      <c r="C85" s="51"/>
      <c r="D85" s="20">
        <f t="shared" si="19"/>
        <v>14000.48</v>
      </c>
      <c r="E85" s="19">
        <v>3069</v>
      </c>
      <c r="F85" s="19"/>
      <c r="G85" s="19">
        <f t="shared" si="20"/>
        <v>17069.48</v>
      </c>
      <c r="H85" s="101" t="s">
        <v>33</v>
      </c>
      <c r="I85" s="2" t="s">
        <v>87</v>
      </c>
      <c r="J85" s="43"/>
    </row>
    <row r="86" spans="1:10" s="3" customFormat="1" ht="56.25" x14ac:dyDescent="0.3">
      <c r="A86" s="14" t="s">
        <v>39</v>
      </c>
      <c r="B86" s="75">
        <f>5118*1.27</f>
        <v>6499.86</v>
      </c>
      <c r="C86" s="51"/>
      <c r="D86" s="20">
        <f t="shared" si="19"/>
        <v>6499.86</v>
      </c>
      <c r="E86" s="19">
        <v>160</v>
      </c>
      <c r="F86" s="19"/>
      <c r="G86" s="19">
        <f t="shared" si="20"/>
        <v>6659.86</v>
      </c>
      <c r="H86" s="101" t="s">
        <v>40</v>
      </c>
      <c r="I86" s="2" t="s">
        <v>130</v>
      </c>
    </row>
    <row r="87" spans="1:10" s="3" customFormat="1" ht="18.75" x14ac:dyDescent="0.3">
      <c r="A87" s="14" t="s">
        <v>78</v>
      </c>
      <c r="B87" s="74">
        <v>4234</v>
      </c>
      <c r="C87" s="36"/>
      <c r="D87" s="21">
        <f t="shared" si="19"/>
        <v>4234</v>
      </c>
      <c r="E87" s="19"/>
      <c r="F87" s="19"/>
      <c r="G87" s="19">
        <f t="shared" si="20"/>
        <v>4234</v>
      </c>
      <c r="H87" s="33" t="s">
        <v>79</v>
      </c>
      <c r="I87" s="3" t="s">
        <v>87</v>
      </c>
    </row>
    <row r="88" spans="1:10" s="3" customFormat="1" ht="18.75" x14ac:dyDescent="0.3">
      <c r="A88" s="14" t="s">
        <v>98</v>
      </c>
      <c r="B88" s="74">
        <v>5000</v>
      </c>
      <c r="C88" s="36"/>
      <c r="D88" s="21">
        <f t="shared" si="19"/>
        <v>5000</v>
      </c>
      <c r="E88" s="19"/>
      <c r="F88" s="19"/>
      <c r="G88" s="19">
        <f t="shared" si="20"/>
        <v>5000</v>
      </c>
      <c r="H88" s="33" t="s">
        <v>97</v>
      </c>
      <c r="I88" s="3" t="s">
        <v>87</v>
      </c>
    </row>
    <row r="89" spans="1:10" s="3" customFormat="1" ht="18.75" x14ac:dyDescent="0.3">
      <c r="A89" s="14" t="s">
        <v>158</v>
      </c>
      <c r="B89" s="74"/>
      <c r="C89" s="36"/>
      <c r="D89" s="21"/>
      <c r="E89" s="19">
        <v>5941</v>
      </c>
      <c r="F89" s="19"/>
      <c r="G89" s="19">
        <f t="shared" si="20"/>
        <v>5941</v>
      </c>
      <c r="H89" s="33" t="s">
        <v>159</v>
      </c>
      <c r="I89" s="3" t="s">
        <v>87</v>
      </c>
    </row>
    <row r="90" spans="1:10" s="3" customFormat="1" ht="18.75" x14ac:dyDescent="0.3">
      <c r="A90" s="29" t="s">
        <v>37</v>
      </c>
      <c r="B90" s="73">
        <v>11000</v>
      </c>
      <c r="C90" s="36"/>
      <c r="D90" s="21">
        <f t="shared" si="19"/>
        <v>11000</v>
      </c>
      <c r="E90" s="19"/>
      <c r="F90" s="19"/>
      <c r="G90" s="19">
        <f t="shared" si="20"/>
        <v>11000</v>
      </c>
      <c r="H90" s="30" t="s">
        <v>31</v>
      </c>
      <c r="I90" s="3" t="s">
        <v>86</v>
      </c>
    </row>
    <row r="91" spans="1:10" s="3" customFormat="1" ht="19.5" thickBot="1" x14ac:dyDescent="0.35">
      <c r="A91" s="90" t="s">
        <v>76</v>
      </c>
      <c r="B91" s="91">
        <f>20000*1.27</f>
        <v>25400</v>
      </c>
      <c r="C91" s="86"/>
      <c r="D91" s="22">
        <f t="shared" si="19"/>
        <v>25400</v>
      </c>
      <c r="E91" s="19"/>
      <c r="F91" s="19"/>
      <c r="G91" s="19">
        <f t="shared" si="20"/>
        <v>25400</v>
      </c>
      <c r="H91" s="33" t="s">
        <v>77</v>
      </c>
      <c r="I91" s="3" t="s">
        <v>86</v>
      </c>
    </row>
    <row r="92" spans="1:10" s="3" customFormat="1" ht="45.75" customHeight="1" thickBot="1" x14ac:dyDescent="0.3">
      <c r="A92" s="49" t="s">
        <v>89</v>
      </c>
      <c r="B92" s="50">
        <f>+B93</f>
        <v>338673</v>
      </c>
      <c r="C92" s="50">
        <f>+C93</f>
        <v>0</v>
      </c>
      <c r="D92" s="83">
        <f>+D93+D98+D102+D105+D108+D110</f>
        <v>338673</v>
      </c>
      <c r="E92" s="83">
        <f>+E93+E98+E102+E105+E108+E110</f>
        <v>91990</v>
      </c>
      <c r="F92" s="83">
        <f>+F93+F98+F102+F105+F108+F110</f>
        <v>58132</v>
      </c>
      <c r="G92" s="83">
        <f>+G93+G98+G102+G105+G108+G110</f>
        <v>488795</v>
      </c>
      <c r="H92" s="33"/>
    </row>
    <row r="93" spans="1:10" s="5" customFormat="1" ht="41.25" customHeight="1" thickBot="1" x14ac:dyDescent="0.3">
      <c r="A93" s="28" t="s">
        <v>80</v>
      </c>
      <c r="B93" s="82">
        <f t="shared" ref="B93:G93" si="21">SUM(B94:B97)</f>
        <v>338673</v>
      </c>
      <c r="C93" s="82">
        <f t="shared" si="21"/>
        <v>0</v>
      </c>
      <c r="D93" s="82">
        <f t="shared" si="21"/>
        <v>338673</v>
      </c>
      <c r="E93" s="82">
        <f t="shared" si="21"/>
        <v>68201</v>
      </c>
      <c r="F93" s="82">
        <f t="shared" si="21"/>
        <v>366</v>
      </c>
      <c r="G93" s="82">
        <f t="shared" si="21"/>
        <v>407240</v>
      </c>
      <c r="H93" s="62"/>
      <c r="J93" s="43"/>
    </row>
    <row r="94" spans="1:10" s="5" customFormat="1" ht="19.5" customHeight="1" x14ac:dyDescent="0.3">
      <c r="A94" s="48" t="s">
        <v>157</v>
      </c>
      <c r="B94" s="89"/>
      <c r="C94" s="36"/>
      <c r="D94" s="21">
        <f>+B94+C94</f>
        <v>0</v>
      </c>
      <c r="E94" s="19">
        <f>5000-5000</f>
        <v>0</v>
      </c>
      <c r="F94" s="19"/>
      <c r="G94" s="19">
        <f>+D94+E94+F94</f>
        <v>0</v>
      </c>
      <c r="H94" s="33" t="s">
        <v>86</v>
      </c>
      <c r="J94" s="43"/>
    </row>
    <row r="95" spans="1:10" s="5" customFormat="1" ht="19.5" customHeight="1" x14ac:dyDescent="0.3">
      <c r="A95" s="14" t="s">
        <v>84</v>
      </c>
      <c r="B95" s="89">
        <v>5000</v>
      </c>
      <c r="C95" s="36"/>
      <c r="D95" s="21">
        <f>+B95+C95</f>
        <v>5000</v>
      </c>
      <c r="E95" s="19">
        <v>-5000</v>
      </c>
      <c r="F95" s="19"/>
      <c r="G95" s="19">
        <f>+D95+E95+F95</f>
        <v>0</v>
      </c>
      <c r="H95" s="33" t="s">
        <v>88</v>
      </c>
      <c r="J95" s="43"/>
    </row>
    <row r="96" spans="1:10" s="5" customFormat="1" ht="19.5" customHeight="1" x14ac:dyDescent="0.3">
      <c r="A96" s="29" t="s">
        <v>83</v>
      </c>
      <c r="B96" s="89">
        <v>5000</v>
      </c>
      <c r="C96" s="36"/>
      <c r="D96" s="21">
        <f>+B96+C96</f>
        <v>5000</v>
      </c>
      <c r="E96" s="19">
        <f>139+35-2200+75416+184+156</f>
        <v>73730</v>
      </c>
      <c r="F96" s="19">
        <f>93-20+45</f>
        <v>118</v>
      </c>
      <c r="G96" s="19">
        <f>+D96+E96+F96</f>
        <v>78848</v>
      </c>
      <c r="H96" s="33" t="s">
        <v>87</v>
      </c>
      <c r="J96" s="43"/>
    </row>
    <row r="97" spans="1:11" s="3" customFormat="1" ht="19.5" thickBot="1" x14ac:dyDescent="0.35">
      <c r="A97" s="47" t="s">
        <v>81</v>
      </c>
      <c r="B97" s="36">
        <f>23000+305673</f>
        <v>328673</v>
      </c>
      <c r="C97" s="36"/>
      <c r="D97" s="36">
        <f>+B97+C97</f>
        <v>328673</v>
      </c>
      <c r="E97" s="19">
        <f>-305673+123444+15920+144+2200-123444+305673+1641+323+127-70415+48895+636</f>
        <v>-529</v>
      </c>
      <c r="F97" s="19">
        <f>273+20-45</f>
        <v>248</v>
      </c>
      <c r="G97" s="19">
        <f>+D97+E97+F97</f>
        <v>328392</v>
      </c>
      <c r="H97" s="33" t="s">
        <v>85</v>
      </c>
    </row>
    <row r="98" spans="1:11" s="3" customFormat="1" ht="38.25" customHeight="1" thickBot="1" x14ac:dyDescent="0.3">
      <c r="A98" s="28" t="s">
        <v>146</v>
      </c>
      <c r="B98" s="28"/>
      <c r="C98" s="28"/>
      <c r="D98" s="28"/>
      <c r="E98" s="112">
        <f>SUM(E99:E101)</f>
        <v>22805</v>
      </c>
      <c r="F98" s="112">
        <f t="shared" ref="F98:G98" si="22">SUM(F99:F101)</f>
        <v>10517</v>
      </c>
      <c r="G98" s="112">
        <f t="shared" si="22"/>
        <v>33322</v>
      </c>
      <c r="H98" s="33"/>
    </row>
    <row r="99" spans="1:11" s="3" customFormat="1" ht="18.75" x14ac:dyDescent="0.3">
      <c r="A99" s="48" t="s">
        <v>83</v>
      </c>
      <c r="B99" s="76"/>
      <c r="C99" s="36"/>
      <c r="D99" s="18"/>
      <c r="E99" s="19">
        <f>375+375</f>
        <v>750</v>
      </c>
      <c r="F99" s="19">
        <f>8697-246</f>
        <v>8451</v>
      </c>
      <c r="G99" s="19">
        <f t="shared" ref="G99:G112" si="23">+D99+E99+F99</f>
        <v>9201</v>
      </c>
      <c r="H99" s="33" t="s">
        <v>87</v>
      </c>
    </row>
    <row r="100" spans="1:11" s="3" customFormat="1" ht="18.75" x14ac:dyDescent="0.3">
      <c r="A100" s="14" t="s">
        <v>81</v>
      </c>
      <c r="B100" s="76"/>
      <c r="C100" s="36"/>
      <c r="D100" s="18"/>
      <c r="E100" s="19">
        <f>169+70+771+150+397+66+32</f>
        <v>1655</v>
      </c>
      <c r="F100" s="19">
        <f>1001+140+318+480+117+10</f>
        <v>2066</v>
      </c>
      <c r="G100" s="19">
        <f t="shared" si="23"/>
        <v>3721</v>
      </c>
      <c r="H100" s="33" t="s">
        <v>85</v>
      </c>
      <c r="K100" s="114"/>
    </row>
    <row r="101" spans="1:11" s="3" customFormat="1" ht="19.5" thickBot="1" x14ac:dyDescent="0.35">
      <c r="A101" s="113" t="s">
        <v>147</v>
      </c>
      <c r="B101" s="70"/>
      <c r="C101" s="104"/>
      <c r="D101" s="105"/>
      <c r="E101" s="106">
        <f>20000+400</f>
        <v>20400</v>
      </c>
      <c r="F101" s="106"/>
      <c r="G101" s="19">
        <f t="shared" si="23"/>
        <v>20400</v>
      </c>
      <c r="H101" s="33" t="s">
        <v>148</v>
      </c>
    </row>
    <row r="102" spans="1:11" s="3" customFormat="1" ht="36.75" customHeight="1" thickBot="1" x14ac:dyDescent="0.3">
      <c r="A102" s="28" t="s">
        <v>149</v>
      </c>
      <c r="B102" s="28"/>
      <c r="C102" s="28"/>
      <c r="D102" s="28"/>
      <c r="E102" s="112">
        <f>SUM(E103:E104)</f>
        <v>461</v>
      </c>
      <c r="F102" s="112">
        <f t="shared" ref="F102:G102" si="24">SUM(F103:F104)</f>
        <v>31875</v>
      </c>
      <c r="G102" s="112">
        <f t="shared" si="24"/>
        <v>32336</v>
      </c>
      <c r="H102" s="33"/>
    </row>
    <row r="103" spans="1:11" s="3" customFormat="1" ht="18.75" x14ac:dyDescent="0.3">
      <c r="A103" s="13" t="s">
        <v>150</v>
      </c>
      <c r="B103" s="107"/>
      <c r="C103" s="110"/>
      <c r="D103" s="111"/>
      <c r="E103" s="108"/>
      <c r="F103" s="108">
        <v>3826</v>
      </c>
      <c r="G103" s="19">
        <f t="shared" si="23"/>
        <v>3826</v>
      </c>
      <c r="H103" s="33" t="s">
        <v>87</v>
      </c>
    </row>
    <row r="104" spans="1:11" s="3" customFormat="1" ht="19.5" thickBot="1" x14ac:dyDescent="0.35">
      <c r="A104" s="13" t="s">
        <v>81</v>
      </c>
      <c r="B104" s="70"/>
      <c r="C104" s="104"/>
      <c r="D104" s="105"/>
      <c r="E104" s="106">
        <v>461</v>
      </c>
      <c r="F104" s="106">
        <f>24853+3196</f>
        <v>28049</v>
      </c>
      <c r="G104" s="19">
        <f t="shared" si="23"/>
        <v>28510</v>
      </c>
      <c r="H104" s="33" t="s">
        <v>85</v>
      </c>
    </row>
    <row r="105" spans="1:11" s="3" customFormat="1" ht="40.5" customHeight="1" thickBot="1" x14ac:dyDescent="0.3">
      <c r="A105" s="28" t="s">
        <v>151</v>
      </c>
      <c r="B105" s="28"/>
      <c r="C105" s="28"/>
      <c r="D105" s="28"/>
      <c r="E105" s="112">
        <f>SUM(E106:E107)</f>
        <v>38</v>
      </c>
      <c r="F105" s="112">
        <f t="shared" ref="F105:G105" si="25">SUM(F106:F107)</f>
        <v>1091</v>
      </c>
      <c r="G105" s="112">
        <f t="shared" si="25"/>
        <v>1129</v>
      </c>
      <c r="H105" s="33"/>
    </row>
    <row r="106" spans="1:11" s="3" customFormat="1" ht="18.75" x14ac:dyDescent="0.3">
      <c r="A106" s="13" t="s">
        <v>150</v>
      </c>
      <c r="B106" s="107"/>
      <c r="C106" s="110"/>
      <c r="D106" s="111"/>
      <c r="E106" s="108"/>
      <c r="F106" s="108">
        <v>51</v>
      </c>
      <c r="G106" s="19">
        <f t="shared" si="23"/>
        <v>51</v>
      </c>
      <c r="H106" s="33" t="s">
        <v>87</v>
      </c>
    </row>
    <row r="107" spans="1:11" s="3" customFormat="1" ht="19.5" thickBot="1" x14ac:dyDescent="0.35">
      <c r="A107" s="13" t="s">
        <v>81</v>
      </c>
      <c r="B107" s="89"/>
      <c r="C107" s="127"/>
      <c r="D107" s="128"/>
      <c r="E107" s="129">
        <v>38</v>
      </c>
      <c r="F107" s="129">
        <v>1040</v>
      </c>
      <c r="G107" s="19">
        <f t="shared" ref="G107" si="26">+D107+E107+F107</f>
        <v>1078</v>
      </c>
      <c r="H107" s="33" t="s">
        <v>85</v>
      </c>
    </row>
    <row r="108" spans="1:11" s="3" customFormat="1" ht="40.5" customHeight="1" thickBot="1" x14ac:dyDescent="0.3">
      <c r="A108" s="28" t="s">
        <v>152</v>
      </c>
      <c r="B108" s="28"/>
      <c r="C108" s="28"/>
      <c r="D108" s="28"/>
      <c r="E108" s="112">
        <f>SUM(E109)</f>
        <v>0</v>
      </c>
      <c r="F108" s="112">
        <f t="shared" ref="F108:G108" si="27">SUM(F109)</f>
        <v>1823</v>
      </c>
      <c r="G108" s="112">
        <f t="shared" si="27"/>
        <v>1823</v>
      </c>
      <c r="H108" s="33"/>
    </row>
    <row r="109" spans="1:11" s="3" customFormat="1" ht="19.5" thickBot="1" x14ac:dyDescent="0.35">
      <c r="A109" s="13" t="s">
        <v>81</v>
      </c>
      <c r="B109" s="70"/>
      <c r="C109" s="104"/>
      <c r="D109" s="105"/>
      <c r="E109" s="106"/>
      <c r="F109" s="106">
        <f>1250+258-30+345</f>
        <v>1823</v>
      </c>
      <c r="G109" s="19">
        <f t="shared" si="23"/>
        <v>1823</v>
      </c>
      <c r="H109" s="33" t="s">
        <v>85</v>
      </c>
    </row>
    <row r="110" spans="1:11" s="3" customFormat="1" ht="38.25" customHeight="1" thickBot="1" x14ac:dyDescent="0.3">
      <c r="A110" s="28" t="s">
        <v>153</v>
      </c>
      <c r="B110" s="28"/>
      <c r="C110" s="28"/>
      <c r="D110" s="28"/>
      <c r="E110" s="112">
        <f>SUM(E112)</f>
        <v>485</v>
      </c>
      <c r="F110" s="112">
        <f>SUM(F111:F112)</f>
        <v>12460</v>
      </c>
      <c r="G110" s="112">
        <f>SUM(G111:G112)</f>
        <v>12945</v>
      </c>
      <c r="H110" s="33"/>
    </row>
    <row r="111" spans="1:11" s="3" customFormat="1" ht="18.75" x14ac:dyDescent="0.3">
      <c r="A111" s="48" t="s">
        <v>83</v>
      </c>
      <c r="B111" s="125"/>
      <c r="C111" s="110"/>
      <c r="D111" s="111"/>
      <c r="E111" s="108"/>
      <c r="F111" s="108">
        <v>3500</v>
      </c>
      <c r="G111" s="19">
        <f t="shared" ref="G111" si="28">+D111+E111+F111</f>
        <v>3500</v>
      </c>
      <c r="H111" s="33" t="s">
        <v>87</v>
      </c>
    </row>
    <row r="112" spans="1:11" s="3" customFormat="1" ht="19.5" thickBot="1" x14ac:dyDescent="0.35">
      <c r="A112" s="14" t="s">
        <v>81</v>
      </c>
      <c r="B112" s="70"/>
      <c r="C112" s="104"/>
      <c r="D112" s="105"/>
      <c r="E112" s="106">
        <f>8+455+8+14</f>
        <v>485</v>
      </c>
      <c r="F112" s="106">
        <v>8960</v>
      </c>
      <c r="G112" s="19">
        <f t="shared" si="23"/>
        <v>9445</v>
      </c>
      <c r="H112" s="33" t="s">
        <v>85</v>
      </c>
    </row>
    <row r="113" spans="1:8" s="10" customFormat="1" ht="52.5" customHeight="1" thickBot="1" x14ac:dyDescent="0.3">
      <c r="A113" s="109" t="s">
        <v>1</v>
      </c>
      <c r="B113" s="83">
        <f t="shared" ref="B113:G113" si="29">+B9+B74+B92</f>
        <v>965985.46</v>
      </c>
      <c r="C113" s="83">
        <f t="shared" si="29"/>
        <v>303538</v>
      </c>
      <c r="D113" s="83">
        <f t="shared" si="29"/>
        <v>1269523.46</v>
      </c>
      <c r="E113" s="83">
        <f t="shared" si="29"/>
        <v>146636</v>
      </c>
      <c r="F113" s="83">
        <f t="shared" si="29"/>
        <v>311834</v>
      </c>
      <c r="G113" s="83">
        <f t="shared" si="29"/>
        <v>1727993.46</v>
      </c>
      <c r="H113" s="63"/>
    </row>
  </sheetData>
  <sortState ref="A67:D71">
    <sortCondition ref="A67"/>
  </sortState>
  <mergeCells count="1">
    <mergeCell ref="A6:G6"/>
  </mergeCells>
  <printOptions horizontalCentered="1"/>
  <pageMargins left="0.70866141732283472" right="0.70866141732283472" top="0.74803149606299213" bottom="0.86614173228346458" header="0.31496062992125984" footer="0.31496062992125984"/>
  <pageSetup paperSize="8" scale="57" fitToHeight="0" orientation="portrait" useFirstPageNumber="1" r:id="rId1"/>
  <headerFooter>
    <oddFooter>&amp;C&amp;P</oddFooter>
  </headerFooter>
  <rowBreaks count="1" manualBreakCount="1">
    <brk id="82" max="7" man="1"/>
  </rowBreaks>
  <ignoredErrors>
    <ignoredError sqref="B7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BERUHÁZÁS</vt:lpstr>
      <vt:lpstr>BERUHÁZÁS!Nyomtatási_cím</vt:lpstr>
      <vt:lpstr>BERUHÁZÁS!Nyomtatási_terület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Sándor Ildikó</cp:lastModifiedBy>
  <cp:lastPrinted>2025-09-10T12:05:10Z</cp:lastPrinted>
  <dcterms:created xsi:type="dcterms:W3CDTF">2017-01-11T07:24:52Z</dcterms:created>
  <dcterms:modified xsi:type="dcterms:W3CDTF">2025-09-11T08:05:54Z</dcterms:modified>
</cp:coreProperties>
</file>