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3 2025\KÉSZ\"/>
    </mc:Choice>
  </mc:AlternateContent>
  <xr:revisionPtr revIDLastSave="0" documentId="13_ncr:1_{C2F962FD-8B85-43D4-B5C9-8C37ACA13027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Munka1" sheetId="11" r:id="rId1"/>
  </sheets>
  <definedNames>
    <definedName name="_xlnm.Print_Titles" localSheetId="0">Munka1!$5:$6</definedName>
    <definedName name="_xlnm.Print_Area" localSheetId="0">Munka1!$A$1:$L$85</definedName>
  </definedNames>
  <calcPr calcId="191029"/>
</workbook>
</file>

<file path=xl/calcChain.xml><?xml version="1.0" encoding="utf-8"?>
<calcChain xmlns="http://schemas.openxmlformats.org/spreadsheetml/2006/main">
  <c r="K19" i="11" l="1"/>
  <c r="L78" i="11" l="1"/>
  <c r="K78" i="11"/>
  <c r="L83" i="11"/>
  <c r="K31" i="11" l="1"/>
  <c r="L61" i="11"/>
  <c r="L11" i="11"/>
  <c r="L15" i="11"/>
  <c r="K63" i="11" l="1"/>
  <c r="L43" i="11" l="1"/>
  <c r="K59" i="11" l="1"/>
  <c r="L84" i="11" l="1"/>
  <c r="L44" i="11" l="1"/>
  <c r="K74" i="11"/>
  <c r="L23" i="11" l="1"/>
  <c r="L21" i="11"/>
  <c r="L73" i="11"/>
  <c r="L80" i="11" l="1"/>
  <c r="K18" i="11" l="1"/>
  <c r="K58" i="11" l="1"/>
  <c r="K68" i="11" l="1"/>
  <c r="I68" i="11"/>
  <c r="J68" i="11"/>
  <c r="L74" i="11"/>
  <c r="L70" i="11" l="1"/>
  <c r="L49" i="11"/>
  <c r="L48" i="11"/>
  <c r="L42" i="11"/>
  <c r="L41" i="11"/>
  <c r="L26" i="11"/>
  <c r="K75" i="11"/>
  <c r="K67" i="11" s="1"/>
  <c r="K65" i="11"/>
  <c r="K8" i="11"/>
  <c r="K7" i="11" l="1"/>
  <c r="K85" i="11" s="1"/>
  <c r="J59" i="11"/>
  <c r="J47" i="11" l="1"/>
  <c r="J31" i="11"/>
  <c r="I10" i="11" l="1"/>
  <c r="I59" i="11" l="1"/>
  <c r="I75" i="11" l="1"/>
  <c r="J75" i="11"/>
  <c r="I19" i="11"/>
  <c r="J19" i="11"/>
  <c r="I8" i="11"/>
  <c r="J8" i="11"/>
  <c r="J78" i="11"/>
  <c r="I78" i="11"/>
  <c r="J65" i="11"/>
  <c r="I65" i="11"/>
  <c r="I67" i="11" l="1"/>
  <c r="J7" i="11"/>
  <c r="I7" i="11"/>
  <c r="J67" i="11"/>
  <c r="I85" i="11" l="1"/>
  <c r="J85" i="11"/>
  <c r="F78" i="11"/>
  <c r="G75" i="11"/>
  <c r="F75" i="11"/>
  <c r="G68" i="11"/>
  <c r="G67" i="11" s="1"/>
  <c r="F68" i="11"/>
  <c r="F67" i="11" s="1"/>
  <c r="F65" i="11"/>
  <c r="G19" i="11"/>
  <c r="F19" i="11"/>
  <c r="G8" i="11"/>
  <c r="G7" i="11" s="1"/>
  <c r="F8" i="11"/>
  <c r="F7" i="11" l="1"/>
  <c r="F85" i="11" s="1"/>
  <c r="G85" i="11"/>
  <c r="H81" i="11"/>
  <c r="L81" i="11" l="1"/>
  <c r="H78" i="11"/>
  <c r="H32" i="11" l="1"/>
  <c r="L32" i="11" s="1"/>
  <c r="H13" i="11"/>
  <c r="L13" i="11" s="1"/>
  <c r="H35" i="11" l="1"/>
  <c r="L35" i="11" s="1"/>
  <c r="H77" i="11"/>
  <c r="L77" i="11" s="1"/>
  <c r="H66" i="11"/>
  <c r="L66" i="11" s="1"/>
  <c r="H71" i="11"/>
  <c r="H54" i="11"/>
  <c r="L54" i="11" s="1"/>
  <c r="H56" i="11"/>
  <c r="L56" i="11" s="1"/>
  <c r="H57" i="11"/>
  <c r="L57" i="11" s="1"/>
  <c r="H58" i="11"/>
  <c r="L58" i="11" s="1"/>
  <c r="H59" i="11"/>
  <c r="L59" i="11" s="1"/>
  <c r="H62" i="11"/>
  <c r="L62" i="11" s="1"/>
  <c r="H63" i="11"/>
  <c r="L63" i="11" s="1"/>
  <c r="H64" i="11"/>
  <c r="L64" i="11" s="1"/>
  <c r="H52" i="11"/>
  <c r="L52" i="11" s="1"/>
  <c r="H28" i="11"/>
  <c r="L28" i="11" s="1"/>
  <c r="H29" i="11"/>
  <c r="L29" i="11" s="1"/>
  <c r="H30" i="11"/>
  <c r="L30" i="11" s="1"/>
  <c r="H31" i="11"/>
  <c r="L31" i="11" s="1"/>
  <c r="H33" i="11"/>
  <c r="L33" i="11" s="1"/>
  <c r="H37" i="11"/>
  <c r="L37" i="11" s="1"/>
  <c r="H34" i="11"/>
  <c r="L34" i="11" s="1"/>
  <c r="H38" i="11"/>
  <c r="L38" i="11" s="1"/>
  <c r="H39" i="11"/>
  <c r="L39" i="11" s="1"/>
  <c r="H40" i="11"/>
  <c r="L40" i="11" s="1"/>
  <c r="H45" i="11"/>
  <c r="L45" i="11" s="1"/>
  <c r="H46" i="11"/>
  <c r="L46" i="11" s="1"/>
  <c r="H36" i="11"/>
  <c r="L36" i="11" s="1"/>
  <c r="H50" i="11"/>
  <c r="L50" i="11" s="1"/>
  <c r="H51" i="11"/>
  <c r="L51" i="11" s="1"/>
  <c r="H25" i="11"/>
  <c r="L25" i="11" s="1"/>
  <c r="H47" i="11"/>
  <c r="L47" i="11" s="1"/>
  <c r="H27" i="11"/>
  <c r="L27" i="11" s="1"/>
  <c r="H12" i="11"/>
  <c r="L12" i="11" s="1"/>
  <c r="H14" i="11"/>
  <c r="L14" i="11" s="1"/>
  <c r="H17" i="11"/>
  <c r="L17" i="11" s="1"/>
  <c r="H18" i="11"/>
  <c r="L18" i="11" s="1"/>
  <c r="H10" i="11"/>
  <c r="L10" i="11" s="1"/>
  <c r="L19" i="11" l="1"/>
  <c r="H68" i="11"/>
  <c r="L71" i="11"/>
  <c r="L68" i="11" s="1"/>
  <c r="L8" i="11"/>
  <c r="H65" i="11"/>
  <c r="L65" i="11"/>
  <c r="H75" i="11"/>
  <c r="L75" i="11"/>
  <c r="H19" i="11"/>
  <c r="L67" i="11" l="1"/>
  <c r="L7" i="11"/>
  <c r="H8" i="11"/>
  <c r="H7" i="11" s="1"/>
  <c r="L85" i="11" l="1"/>
  <c r="H67" i="11"/>
  <c r="H85" i="1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<sst xmlns="http://schemas.openxmlformats.org/spreadsheetml/2006/main" count="212" uniqueCount="156">
  <si>
    <t>Támogatás megnevezése</t>
  </si>
  <si>
    <t>Működési célú támogatások</t>
  </si>
  <si>
    <t>Felhalmozási célú támogatások</t>
  </si>
  <si>
    <t>TÁMOGATÁSOK MINDÖSSZESEN:</t>
  </si>
  <si>
    <t>Nemzetiségi önkormányzatnak és költségvetési szervének egyéb működési támogatása</t>
  </si>
  <si>
    <t>Központi költségvetési szervnek egyéb működési célú támogatása</t>
  </si>
  <si>
    <t>Civil szervezetnek egyéb működési célú támogatási kiadásai</t>
  </si>
  <si>
    <t>Myrai Vallási Közhasznú Egyesület támogatása</t>
  </si>
  <si>
    <t>Lelki Egészségvédő Alapítvány drogprevenciós tevékenységének támogatása</t>
  </si>
  <si>
    <t>Magyar Vöröskereszt Budapest Fővárosi Szervezete támogatása</t>
  </si>
  <si>
    <t>Családok Átmeneti Otthona működtetése (Szociális és Rehabilitációs Alapítvány)</t>
  </si>
  <si>
    <t>Családok Átmeneti Otthona működtetése (Oltalom Karitatív Egyesület)</t>
  </si>
  <si>
    <t xml:space="preserve">Ügyeletes gyógyszertár támogatása </t>
  </si>
  <si>
    <t>Gézengúz Alapítvány támogatása</t>
  </si>
  <si>
    <t>Zuglói Polgárőr és Önkéntes Tűzoltó Egyesület támogatása</t>
  </si>
  <si>
    <t>Kerületi kitüntetések, díjak, adományozásával járó kifizetések</t>
  </si>
  <si>
    <t>Civil szervezetek támogatása</t>
  </si>
  <si>
    <t>Vakok- és Gyengénlátók Közép-Magyarországi Regionális Egyesülete támogatása</t>
  </si>
  <si>
    <t>Lakásért életjáradék program</t>
  </si>
  <si>
    <t>adatok eFt-ban</t>
  </si>
  <si>
    <t>Zuglói Sport és Rendezvényszervező Non-Profit Kft. működésének támogatása (közszolgáltatás)</t>
  </si>
  <si>
    <t>Zuglói Cserepes Kulturális Non-Profit Kft.  működésének támogatása (közszolgáltatás)</t>
  </si>
  <si>
    <t>Zuglói Városgazdálkodási és Közszolgáltatási Zrt. működésének támogatása (közszolgáltatás)</t>
  </si>
  <si>
    <t>K8604</t>
  </si>
  <si>
    <t>Szociális kölcsön</t>
  </si>
  <si>
    <t>Egyéni kérelmek alapján történő támogatások (alapítványok, egyházak, civil szervezetek, vállalkozások)</t>
  </si>
  <si>
    <t>Zuglóiak Egymásért Alapítvány támogatása</t>
  </si>
  <si>
    <t>I.</t>
  </si>
  <si>
    <t xml:space="preserve">Társasházak és szövetkezeti házak felújítási visszatérítendő támogatása </t>
  </si>
  <si>
    <t>Magyar Máltai Szeretetszolgálat ellátási szerződés (Családok Átmeneti Otthona)</t>
  </si>
  <si>
    <t>Budapest Rendőr-főkapitányság támogatása (térfigyelés)</t>
  </si>
  <si>
    <t xml:space="preserve">II. </t>
  </si>
  <si>
    <t>Egyéb vállalkozásnak egyéb működési célú támogatási kiadásai</t>
  </si>
  <si>
    <t>Nemzetiségi önkormányzatok támogatása</t>
  </si>
  <si>
    <t>O1701142</t>
  </si>
  <si>
    <t>O5362141</t>
  </si>
  <si>
    <t>O1042635</t>
  </si>
  <si>
    <t>O1072636</t>
  </si>
  <si>
    <t>O1042637</t>
  </si>
  <si>
    <t>O1042638</t>
  </si>
  <si>
    <t>O1042631</t>
  </si>
  <si>
    <t>O1042665</t>
  </si>
  <si>
    <t>O1042671</t>
  </si>
  <si>
    <t>O1701144</t>
  </si>
  <si>
    <t>O5361146</t>
  </si>
  <si>
    <t>O5361145</t>
  </si>
  <si>
    <t>O4360031</t>
  </si>
  <si>
    <t>O4360032</t>
  </si>
  <si>
    <t>O4360033</t>
  </si>
  <si>
    <t>O1072632</t>
  </si>
  <si>
    <t>O1606173</t>
  </si>
  <si>
    <t>Családcentrum Alapítvány</t>
  </si>
  <si>
    <t>O1042686</t>
  </si>
  <si>
    <t>Háziorvosok költségcsökkentéséhez kapcsolódó támogatás</t>
  </si>
  <si>
    <t>Ifjúsági programok támogatása</t>
  </si>
  <si>
    <t>O1701140</t>
  </si>
  <si>
    <t>Háztartásoknak egyéb működési célú támogatási kiadásai</t>
  </si>
  <si>
    <t xml:space="preserve">   Önkormányzati többségi tulajdonú nem pénzügyi vállalkozásnak egyéb működési célú támogatási kiadásai</t>
  </si>
  <si>
    <t>Egyéb működési célú támogatások államháztartáson belülre</t>
  </si>
  <si>
    <t>Egyéb működési célú támogatások államháztartáson kívülre</t>
  </si>
  <si>
    <t>Működési célú visszatérítendő támogatások, kölcsönök nyújtása államháztartáson kívülre</t>
  </si>
  <si>
    <t>Egyéb felhalmozási célú támogatások államháztartáson belülre</t>
  </si>
  <si>
    <t>Felhalmozási célú visszatérítendő támogatások, kölcsönök nyújtása államháztartáson kívülre</t>
  </si>
  <si>
    <t>Egyéb felhalmozási célú támogatások államháztartáson kívülre</t>
  </si>
  <si>
    <t>Környezetvédelmi pályázat civil szervezetek részére</t>
  </si>
  <si>
    <t>Háziorvosok praxiskezdési támogatása</t>
  </si>
  <si>
    <t>Görög Nemzetiség Önkormányzat táncház támogatása</t>
  </si>
  <si>
    <t>Zuglói Közbiztonsági Non-Profit Kft működésének támogatása (közszolgáltatás)</t>
  </si>
  <si>
    <t>XIV. Kerületi Rendőrkapitányság működési támogatása (túlszolgálat)</t>
  </si>
  <si>
    <t>Nemzetiségi önkormányzatok egyéb működési támogatása</t>
  </si>
  <si>
    <t>Álmos Vezér Alapítvány, Gyere gyalog Sotyára támogatása</t>
  </si>
  <si>
    <t>Via et Vita Nagycsaládos Egyesület demensellenes program támogatása</t>
  </si>
  <si>
    <t>Budapest Főváros XIV. Kerület Zugló Önkormányzata államháztartáson belülre és kívülre adott támogatásai 2025. évben</t>
  </si>
  <si>
    <t>Egyéb felhalmozási célú támogatások központi költségvetési szervek részére</t>
  </si>
  <si>
    <t>Felhalmozási célú visszatérítendő támogatás, kölcsön nyújtása háztartások részére</t>
  </si>
  <si>
    <t>2024. évi áthúzódó előirányzat</t>
  </si>
  <si>
    <t>Szolidaritási Alap támogatás</t>
  </si>
  <si>
    <t>Utcai szociális munka ellátásához kapcsolódó feladatok támogatása (Menhely Alapítvány)</t>
  </si>
  <si>
    <t>Fővárosi Szabó Ervin könyvtár támogatása</t>
  </si>
  <si>
    <t>Szolgálati lakások bevétele utalás központi költségvetési szerveknek</t>
  </si>
  <si>
    <t>K8401</t>
  </si>
  <si>
    <t>K8903</t>
  </si>
  <si>
    <t>Egyéb felhalmozási célú támogatások egyéb civil szervezetek részére</t>
  </si>
  <si>
    <t>2025. évi tervezett előirányzat</t>
  </si>
  <si>
    <t xml:space="preserve">2025. évi eredeti előirányzat </t>
  </si>
  <si>
    <t>ÉLESS-SZÍN Nonprofit Kft. kulturális rendezvényeinek kiadásai</t>
  </si>
  <si>
    <t>O2001913</t>
  </si>
  <si>
    <t>O3361004</t>
  </si>
  <si>
    <t>O4360044</t>
  </si>
  <si>
    <t>O5361147</t>
  </si>
  <si>
    <t>O5361148</t>
  </si>
  <si>
    <t>O5361149</t>
  </si>
  <si>
    <t>O5361171</t>
  </si>
  <si>
    <t>O5361200</t>
  </si>
  <si>
    <t>O5361223</t>
  </si>
  <si>
    <t>O1692142</t>
  </si>
  <si>
    <t>O1042614</t>
  </si>
  <si>
    <t>O1042667</t>
  </si>
  <si>
    <t>O1042670</t>
  </si>
  <si>
    <t>O1072739</t>
  </si>
  <si>
    <t>O1072744</t>
  </si>
  <si>
    <t>O5361142</t>
  </si>
  <si>
    <t>O5361180</t>
  </si>
  <si>
    <t>O5362142</t>
  </si>
  <si>
    <t>O1696426</t>
  </si>
  <si>
    <t>Módosítás I.</t>
  </si>
  <si>
    <t>Módosítás II.</t>
  </si>
  <si>
    <t>2025. évi módosított előirányzat</t>
  </si>
  <si>
    <t>O1042663</t>
  </si>
  <si>
    <t>Zuglói Munkácsy Mihály Általános Iskola és Alapfokú Művészeti Iskola támogatása</t>
  </si>
  <si>
    <t>O5361143</t>
  </si>
  <si>
    <t>Zuglói Arany János Általános iskola és Alapfokú Művészeti Iskola támogatása</t>
  </si>
  <si>
    <t>O5361144</t>
  </si>
  <si>
    <t>K8907</t>
  </si>
  <si>
    <t>Társasházak graffiti mentesítése</t>
  </si>
  <si>
    <t>MLSZ Országos Pályafelújítási Program Zuglói műfüves pályák</t>
  </si>
  <si>
    <t>O3351547</t>
  </si>
  <si>
    <t>Egyházak támogatása</t>
  </si>
  <si>
    <t>O5361150</t>
  </si>
  <si>
    <t>O5361151</t>
  </si>
  <si>
    <t>Haré Krisna Ételt az Életért Misszió</t>
  </si>
  <si>
    <t>Shunt-ös életek Alapítvány támogatása</t>
  </si>
  <si>
    <t>O1042613</t>
  </si>
  <si>
    <t>Budapesti MICRO klub támogatása</t>
  </si>
  <si>
    <t>O1042688</t>
  </si>
  <si>
    <t>Módosítás III.</t>
  </si>
  <si>
    <t xml:space="preserve">   Önkormányzati többségi tulajdonú nem pénzügyi vállalkozásnak egyéb felhalmozási célú támogatási kiadásai</t>
  </si>
  <si>
    <t>Katasztrófavédelem részére különböző eszközbeszerzések</t>
  </si>
  <si>
    <t>O1701717</t>
  </si>
  <si>
    <t>Közbiztonsági Pont</t>
  </si>
  <si>
    <t>O1701720</t>
  </si>
  <si>
    <t>K50601</t>
  </si>
  <si>
    <t>K50609</t>
  </si>
  <si>
    <t>K51203</t>
  </si>
  <si>
    <t>K51201</t>
  </si>
  <si>
    <t>K51202</t>
  </si>
  <si>
    <t>K51204</t>
  </si>
  <si>
    <t>K51207</t>
  </si>
  <si>
    <t>K51208</t>
  </si>
  <si>
    <t>K50804</t>
  </si>
  <si>
    <t>Alapítványok, egyesületek, egyéb szervezetek egyéb működési célú támogatási kiadásai</t>
  </si>
  <si>
    <t>Egyéb működési célú támogatások egyházi jogi személyek részére</t>
  </si>
  <si>
    <t>Egyéb működési célú támogatások nonprofit gazdasági társaságok részére</t>
  </si>
  <si>
    <t>Zuglóiak Egymásért Alapítvány ösztöndíj program támogatása</t>
  </si>
  <si>
    <t>Turn the tables projekt</t>
  </si>
  <si>
    <t>O3351673</t>
  </si>
  <si>
    <t>Egressy út és a Vezér utca kereszteződésében a kerékpárút átvezetés kivitelezésének támogatása</t>
  </si>
  <si>
    <t>O1116365</t>
  </si>
  <si>
    <t>K8407</t>
  </si>
  <si>
    <t>Helyi önkormányzatnak és azok költségvetési szervének egyéb felhalmozási célú támogatási kiadásai</t>
  </si>
  <si>
    <t>Tiszta Jövőért Közhasznú Alapítvány támogatása</t>
  </si>
  <si>
    <t>O1042634</t>
  </si>
  <si>
    <t xml:space="preserve"> 10. melléklet a .../2026. (…....) önkormányzati rendelethez</t>
  </si>
  <si>
    <t>Nyugdíjasház felvonójának cseréjének támogatása</t>
  </si>
  <si>
    <t>O1116368</t>
  </si>
  <si>
    <t>10. melléklet az 5/2025. (II.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</si>
</sst>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  <numFmt numFmtId="167" formatCode="0_ ;\-0\ "/>
    <numFmt numFmtId="168" formatCode="#,##0_ ;\-#,##0\ "/>
  </numFmts>
  <fonts count="40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u val="singleAccounting"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4" applyNumberFormat="0" applyAlignment="0" applyProtection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21" borderId="18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8" fillId="22" borderId="20" applyNumberFormat="0" applyFont="0" applyAlignment="0" applyProtection="0"/>
    <xf numFmtId="0" fontId="18" fillId="23" borderId="0" applyNumberFormat="0" applyBorder="0" applyAlignment="0" applyProtection="0"/>
    <xf numFmtId="0" fontId="19" fillId="24" borderId="21" applyNumberFormat="0" applyAlignment="0" applyProtection="0"/>
    <xf numFmtId="0" fontId="20" fillId="0" borderId="0" applyNumberFormat="0" applyFill="0" applyBorder="0" applyAlignment="0" applyProtection="0"/>
    <xf numFmtId="0" fontId="8" fillId="0" borderId="0"/>
    <xf numFmtId="0" fontId="21" fillId="0" borderId="22" applyNumberFormat="0" applyFill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4" borderId="14" applyNumberFormat="0" applyAlignment="0" applyProtection="0"/>
  </cellStyleXfs>
  <cellXfs count="108">
    <xf numFmtId="0" fontId="0" fillId="0" borderId="0" xfId="0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wrapText="1"/>
    </xf>
    <xf numFmtId="0" fontId="28" fillId="0" borderId="0" xfId="0" applyFont="1" applyAlignment="1">
      <alignment horizontal="left" indent="1"/>
    </xf>
    <xf numFmtId="0" fontId="29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5" fillId="0" borderId="1" xfId="0" applyFont="1" applyBorder="1"/>
    <xf numFmtId="0" fontId="30" fillId="0" borderId="2" xfId="0" applyFont="1" applyBorder="1" applyAlignment="1">
      <alignment wrapText="1"/>
    </xf>
    <xf numFmtId="0" fontId="30" fillId="0" borderId="0" xfId="0" applyFont="1"/>
    <xf numFmtId="0" fontId="28" fillId="0" borderId="0" xfId="0" applyFont="1"/>
    <xf numFmtId="0" fontId="27" fillId="0" borderId="0" xfId="0" applyFont="1" applyAlignment="1">
      <alignment vertical="center"/>
    </xf>
    <xf numFmtId="164" fontId="1" fillId="0" borderId="0" xfId="37" applyNumberFormat="1" applyFont="1"/>
    <xf numFmtId="164" fontId="1" fillId="0" borderId="0" xfId="37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1" fillId="0" borderId="0" xfId="0" applyFont="1"/>
    <xf numFmtId="0" fontId="32" fillId="0" borderId="2" xfId="0" applyFont="1" applyBorder="1" applyAlignment="1">
      <alignment horizontal="left" indent="2"/>
    </xf>
    <xf numFmtId="0" fontId="32" fillId="0" borderId="1" xfId="0" applyFont="1" applyBorder="1" applyAlignment="1">
      <alignment horizontal="left" indent="2"/>
    </xf>
    <xf numFmtId="0" fontId="32" fillId="0" borderId="0" xfId="0" applyFont="1" applyAlignment="1">
      <alignment horizontal="left" indent="2"/>
    </xf>
    <xf numFmtId="0" fontId="27" fillId="0" borderId="2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" fillId="27" borderId="3" xfId="0" applyFont="1" applyFill="1" applyBorder="1" applyAlignment="1">
      <alignment horizontal="center" wrapText="1"/>
    </xf>
    <xf numFmtId="0" fontId="27" fillId="27" borderId="4" xfId="0" applyFont="1" applyFill="1" applyBorder="1" applyAlignment="1">
      <alignment wrapText="1"/>
    </xf>
    <xf numFmtId="0" fontId="33" fillId="27" borderId="4" xfId="0" applyFont="1" applyFill="1" applyBorder="1" applyAlignment="1">
      <alignment wrapText="1"/>
    </xf>
    <xf numFmtId="0" fontId="27" fillId="27" borderId="4" xfId="0" applyFont="1" applyFill="1" applyBorder="1" applyAlignment="1">
      <alignment horizontal="center" vertical="center" wrapText="1"/>
    </xf>
    <xf numFmtId="165" fontId="25" fillId="0" borderId="0" xfId="27" applyNumberFormat="1" applyFont="1"/>
    <xf numFmtId="164" fontId="2" fillId="27" borderId="5" xfId="37" applyNumberFormat="1" applyFont="1" applyFill="1" applyBorder="1" applyAlignment="1">
      <alignment horizontal="center" vertical="center" wrapText="1"/>
    </xf>
    <xf numFmtId="165" fontId="4" fillId="0" borderId="3" xfId="27" applyNumberFormat="1" applyFont="1" applyFill="1" applyBorder="1"/>
    <xf numFmtId="165" fontId="5" fillId="0" borderId="6" xfId="27" applyNumberFormat="1" applyFont="1" applyFill="1" applyBorder="1"/>
    <xf numFmtId="165" fontId="5" fillId="0" borderId="7" xfId="27" applyNumberFormat="1" applyFont="1" applyFill="1" applyBorder="1"/>
    <xf numFmtId="0" fontId="25" fillId="0" borderId="9" xfId="0" applyFont="1" applyBorder="1"/>
    <xf numFmtId="0" fontId="31" fillId="0" borderId="8" xfId="0" applyFont="1" applyBorder="1" applyAlignment="1">
      <alignment horizontal="left" indent="3"/>
    </xf>
    <xf numFmtId="0" fontId="31" fillId="0" borderId="8" xfId="0" applyFont="1" applyBorder="1" applyAlignment="1">
      <alignment horizontal="left" wrapText="1" indent="3"/>
    </xf>
    <xf numFmtId="0" fontId="34" fillId="0" borderId="8" xfId="0" applyFont="1" applyBorder="1" applyAlignment="1">
      <alignment horizontal="left" indent="2"/>
    </xf>
    <xf numFmtId="0" fontId="25" fillId="0" borderId="10" xfId="0" applyFont="1" applyBorder="1"/>
    <xf numFmtId="0" fontId="5" fillId="0" borderId="11" xfId="0" applyFont="1" applyBorder="1" applyAlignment="1">
      <alignment horizontal="left" indent="3"/>
    </xf>
    <xf numFmtId="0" fontId="30" fillId="0" borderId="0" xfId="0" applyFont="1" applyAlignment="1">
      <alignment horizontal="left"/>
    </xf>
    <xf numFmtId="164" fontId="2" fillId="0" borderId="0" xfId="37" applyNumberFormat="1" applyFont="1" applyAlignment="1">
      <alignment horizontal="right" vertical="center"/>
    </xf>
    <xf numFmtId="0" fontId="3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0" fillId="0" borderId="23" xfId="0" applyFont="1" applyBorder="1" applyAlignment="1">
      <alignment horizontal="left" indent="1"/>
    </xf>
    <xf numFmtId="0" fontId="35" fillId="0" borderId="13" xfId="0" applyFont="1" applyBorder="1" applyAlignment="1">
      <alignment horizontal="left" indent="1"/>
    </xf>
    <xf numFmtId="0" fontId="28" fillId="0" borderId="9" xfId="0" applyFont="1" applyBorder="1" applyAlignment="1">
      <alignment wrapText="1"/>
    </xf>
    <xf numFmtId="0" fontId="34" fillId="0" borderId="8" xfId="0" applyFont="1" applyBorder="1" applyAlignment="1">
      <alignment horizontal="left" indent="3"/>
    </xf>
    <xf numFmtId="0" fontId="30" fillId="0" borderId="9" xfId="0" applyFont="1" applyBorder="1" applyAlignment="1">
      <alignment horizontal="left" indent="1"/>
    </xf>
    <xf numFmtId="0" fontId="0" fillId="0" borderId="8" xfId="0" applyBorder="1" applyAlignment="1">
      <alignment horizontal="right" vertical="center"/>
    </xf>
    <xf numFmtId="0" fontId="32" fillId="0" borderId="0" xfId="0" applyFont="1" applyAlignment="1">
      <alignment horizontal="left" vertical="center" indent="2"/>
    </xf>
    <xf numFmtId="3" fontId="25" fillId="0" borderId="0" xfId="0" applyNumberFormat="1" applyFont="1"/>
    <xf numFmtId="0" fontId="27" fillId="28" borderId="4" xfId="0" applyFont="1" applyFill="1" applyBorder="1" applyAlignment="1">
      <alignment vertical="center"/>
    </xf>
    <xf numFmtId="0" fontId="33" fillId="28" borderId="4" xfId="0" applyFont="1" applyFill="1" applyBorder="1" applyAlignment="1">
      <alignment vertical="center"/>
    </xf>
    <xf numFmtId="165" fontId="2" fillId="28" borderId="5" xfId="27" applyNumberFormat="1" applyFont="1" applyFill="1" applyBorder="1" applyAlignment="1">
      <alignment vertical="center"/>
    </xf>
    <xf numFmtId="166" fontId="6" fillId="0" borderId="0" xfId="1" applyNumberFormat="1" applyFont="1" applyAlignment="1">
      <alignment horizontal="center" vertical="center"/>
    </xf>
    <xf numFmtId="165" fontId="2" fillId="0" borderId="6" xfId="27" applyNumberFormat="1" applyFont="1" applyFill="1" applyBorder="1"/>
    <xf numFmtId="6" fontId="31" fillId="0" borderId="8" xfId="0" applyNumberFormat="1" applyFont="1" applyBorder="1" applyAlignment="1">
      <alignment horizontal="left" indent="3"/>
    </xf>
    <xf numFmtId="0" fontId="25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166" fontId="6" fillId="0" borderId="0" xfId="1" applyNumberFormat="1" applyFont="1" applyAlignment="1">
      <alignment horizontal="left" vertical="center"/>
    </xf>
    <xf numFmtId="166" fontId="6" fillId="0" borderId="0" xfId="1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7" fontId="6" fillId="0" borderId="0" xfId="38" applyNumberFormat="1" applyFont="1" applyFill="1" applyAlignment="1">
      <alignment horizontal="left"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49" fontId="6" fillId="0" borderId="0" xfId="1" applyNumberFormat="1" applyFont="1" applyAlignment="1">
      <alignment horizontal="left" vertical="center" wrapText="1"/>
    </xf>
    <xf numFmtId="0" fontId="0" fillId="0" borderId="8" xfId="0" applyBorder="1"/>
    <xf numFmtId="0" fontId="32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38" fillId="0" borderId="0" xfId="0" applyFont="1" applyAlignment="1">
      <alignment horizontal="left" indent="1"/>
    </xf>
    <xf numFmtId="0" fontId="38" fillId="0" borderId="0" xfId="0" applyFont="1"/>
    <xf numFmtId="0" fontId="36" fillId="0" borderId="8" xfId="0" applyFont="1" applyBorder="1" applyAlignment="1">
      <alignment horizontal="left" vertical="center" indent="1"/>
    </xf>
    <xf numFmtId="168" fontId="0" fillId="0" borderId="8" xfId="0" applyNumberFormat="1" applyBorder="1" applyAlignment="1">
      <alignment horizontal="left"/>
    </xf>
    <xf numFmtId="168" fontId="0" fillId="0" borderId="8" xfId="0" applyNumberFormat="1" applyBorder="1" applyAlignment="1">
      <alignment horizontal="right" vertical="center"/>
    </xf>
    <xf numFmtId="168" fontId="39" fillId="0" borderId="6" xfId="0" applyNumberFormat="1" applyFont="1" applyBorder="1"/>
    <xf numFmtId="168" fontId="0" fillId="0" borderId="6" xfId="0" applyNumberFormat="1" applyBorder="1"/>
    <xf numFmtId="168" fontId="31" fillId="0" borderId="6" xfId="0" applyNumberFormat="1" applyFont="1" applyBorder="1" applyAlignment="1">
      <alignment horizontal="left" indent="3"/>
    </xf>
    <xf numFmtId="165" fontId="30" fillId="0" borderId="13" xfId="0" applyNumberFormat="1" applyFont="1" applyBorder="1" applyAlignment="1">
      <alignment horizontal="left" indent="1"/>
    </xf>
    <xf numFmtId="168" fontId="27" fillId="0" borderId="6" xfId="0" applyNumberFormat="1" applyFont="1" applyBorder="1" applyAlignment="1">
      <alignment horizontal="center"/>
    </xf>
    <xf numFmtId="165" fontId="5" fillId="0" borderId="6" xfId="27" applyNumberFormat="1" applyFont="1" applyFill="1" applyBorder="1" applyAlignment="1">
      <alignment horizontal="center"/>
    </xf>
    <xf numFmtId="165" fontId="2" fillId="0" borderId="6" xfId="27" applyNumberFormat="1" applyFont="1" applyFill="1" applyBorder="1" applyAlignment="1">
      <alignment horizontal="center"/>
    </xf>
    <xf numFmtId="165" fontId="5" fillId="0" borderId="6" xfId="27" applyNumberFormat="1" applyFont="1" applyFill="1" applyBorder="1" applyAlignment="1">
      <alignment horizontal="center" vertical="center"/>
    </xf>
    <xf numFmtId="165" fontId="27" fillId="28" borderId="4" xfId="0" applyNumberFormat="1" applyFont="1" applyFill="1" applyBorder="1" applyAlignment="1">
      <alignment vertical="center"/>
    </xf>
    <xf numFmtId="165" fontId="27" fillId="28" borderId="5" xfId="0" applyNumberFormat="1" applyFont="1" applyFill="1" applyBorder="1" applyAlignment="1">
      <alignment vertical="center"/>
    </xf>
    <xf numFmtId="0" fontId="36" fillId="0" borderId="0" xfId="0" applyFont="1"/>
    <xf numFmtId="165" fontId="30" fillId="0" borderId="3" xfId="0" applyNumberFormat="1" applyFont="1" applyBorder="1" applyAlignment="1">
      <alignment horizontal="left" indent="1"/>
    </xf>
    <xf numFmtId="0" fontId="0" fillId="0" borderId="6" xfId="0" applyBorder="1"/>
    <xf numFmtId="0" fontId="25" fillId="0" borderId="6" xfId="0" applyFont="1" applyBorder="1"/>
    <xf numFmtId="0" fontId="30" fillId="0" borderId="6" xfId="0" applyFont="1" applyBorder="1"/>
    <xf numFmtId="0" fontId="0" fillId="0" borderId="7" xfId="0" applyBorder="1"/>
    <xf numFmtId="3" fontId="25" fillId="0" borderId="6" xfId="0" applyNumberFormat="1" applyFont="1" applyBorder="1"/>
    <xf numFmtId="3" fontId="30" fillId="0" borderId="6" xfId="0" applyNumberFormat="1" applyFont="1" applyBorder="1"/>
    <xf numFmtId="166" fontId="25" fillId="0" borderId="0" xfId="0" applyNumberFormat="1" applyFont="1" applyAlignment="1">
      <alignment horizontal="left"/>
    </xf>
    <xf numFmtId="0" fontId="2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5" fontId="5" fillId="0" borderId="0" xfId="27" applyNumberFormat="1" applyFont="1" applyFill="1" applyBorder="1"/>
    <xf numFmtId="0" fontId="30" fillId="0" borderId="13" xfId="0" applyFont="1" applyBorder="1" applyAlignment="1">
      <alignment horizontal="left" indent="1"/>
    </xf>
    <xf numFmtId="0" fontId="39" fillId="0" borderId="0" xfId="0" applyFont="1"/>
    <xf numFmtId="0" fontId="39" fillId="0" borderId="8" xfId="0" applyFont="1" applyBorder="1"/>
    <xf numFmtId="6" fontId="31" fillId="0" borderId="8" xfId="0" applyNumberFormat="1" applyFont="1" applyBorder="1" applyAlignment="1">
      <alignment horizontal="left" vertical="center" indent="3"/>
    </xf>
    <xf numFmtId="0" fontId="30" fillId="0" borderId="0" xfId="0" applyFont="1" applyAlignment="1">
      <alignment wrapText="1"/>
    </xf>
    <xf numFmtId="0" fontId="5" fillId="0" borderId="8" xfId="0" applyFont="1" applyBorder="1" applyAlignment="1">
      <alignment horizontal="left" vertical="center" wrapText="1" indent="3"/>
    </xf>
    <xf numFmtId="0" fontId="32" fillId="0" borderId="8" xfId="0" applyFont="1" applyBorder="1" applyAlignment="1">
      <alignment horizontal="left" indent="2"/>
    </xf>
    <xf numFmtId="0" fontId="27" fillId="28" borderId="24" xfId="0" applyFont="1" applyFill="1" applyBorder="1" applyAlignment="1">
      <alignment vertical="center"/>
    </xf>
    <xf numFmtId="0" fontId="27" fillId="28" borderId="25" xfId="0" applyFont="1" applyFill="1" applyBorder="1" applyAlignment="1">
      <alignment vertical="center"/>
    </xf>
    <xf numFmtId="0" fontId="3" fillId="28" borderId="5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</cellXfs>
  <cellStyles count="42">
    <cellStyle name="_2006KVI0307alapokÚJ" xfId="1" xr:uid="{00000000-0005-0000-0000-000000000000}"/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Ezres 2" xfId="28" xr:uid="{00000000-0005-0000-0000-00001B000000}"/>
    <cellStyle name="Figyelmeztetés" xfId="29" builtinId="11" customBuiltin="1"/>
    <cellStyle name="Hivatkozott cella" xfId="30" builtinId="24" customBuiltin="1"/>
    <cellStyle name="Jegyzet" xfId="31" builtinId="10" customBuiltin="1"/>
    <cellStyle name="Jó" xfId="32" builtinId="26" customBuiltin="1"/>
    <cellStyle name="Kimenet" xfId="33" builtinId="21" customBuiltin="1"/>
    <cellStyle name="Magyarázó szöveg" xfId="34" builtinId="53" customBuiltin="1"/>
    <cellStyle name="Normál" xfId="0" builtinId="0"/>
    <cellStyle name="Normál 10" xfId="35" xr:uid="{00000000-0005-0000-0000-000023000000}"/>
    <cellStyle name="Összesen" xfId="36" builtinId="25" customBuiltin="1"/>
    <cellStyle name="Pénznem" xfId="37" builtinId="4"/>
    <cellStyle name="Pénznem 2" xfId="38" xr:uid="{00000000-0005-0000-0000-000026000000}"/>
    <cellStyle name="Rossz" xfId="39" builtinId="27" customBuiltin="1"/>
    <cellStyle name="Semleges" xfId="40" builtinId="28" customBuiltin="1"/>
    <cellStyle name="Számítás" xfId="41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5"/>
  <sheetViews>
    <sheetView tabSelected="1" topLeftCell="A70" zoomScale="80" zoomScaleNormal="80" zoomScaleSheetLayoutView="80" workbookViewId="0">
      <selection activeCell="K3" sqref="K3"/>
    </sheetView>
  </sheetViews>
  <sheetFormatPr defaultColWidth="9.140625" defaultRowHeight="15" x14ac:dyDescent="0.25"/>
  <cols>
    <col min="1" max="1" width="4.5703125" style="14" customWidth="1"/>
    <col min="2" max="2" width="2" style="1" customWidth="1"/>
    <col min="3" max="3" width="2.5703125" style="1" customWidth="1"/>
    <col min="4" max="4" width="1.5703125" style="2" customWidth="1"/>
    <col min="5" max="5" width="126" style="1" bestFit="1" customWidth="1"/>
    <col min="6" max="6" width="21.85546875" style="1" customWidth="1"/>
    <col min="7" max="7" width="15.5703125" style="1" customWidth="1"/>
    <col min="8" max="8" width="20.85546875" style="12" customWidth="1"/>
    <col min="9" max="9" width="18.85546875" customWidth="1"/>
    <col min="10" max="10" width="18" bestFit="1" customWidth="1"/>
    <col min="11" max="11" width="19.42578125" customWidth="1"/>
    <col min="12" max="12" width="18.5703125" style="50" customWidth="1"/>
    <col min="13" max="13" width="10.7109375" style="57" hidden="1" customWidth="1"/>
    <col min="14" max="14" width="8.5703125" style="1" hidden="1" customWidth="1"/>
    <col min="15" max="15" width="9.140625" style="1"/>
    <col min="16" max="16" width="11" style="1" customWidth="1"/>
    <col min="17" max="16384" width="9.140625" style="1"/>
  </cols>
  <sheetData>
    <row r="1" spans="1:14" ht="30.75" customHeight="1" x14ac:dyDescent="0.25">
      <c r="L1" s="37" t="s">
        <v>152</v>
      </c>
    </row>
    <row r="2" spans="1:14" ht="24" customHeight="1" x14ac:dyDescent="0.25">
      <c r="L2" s="37" t="s">
        <v>155</v>
      </c>
    </row>
    <row r="3" spans="1:14" ht="24" customHeight="1" x14ac:dyDescent="0.25">
      <c r="L3" s="37"/>
    </row>
    <row r="4" spans="1:14" ht="57.75" customHeight="1" x14ac:dyDescent="0.25">
      <c r="A4" s="107" t="s">
        <v>72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ht="15.75" thickBot="1" x14ac:dyDescent="0.3">
      <c r="L5" s="13" t="s">
        <v>19</v>
      </c>
    </row>
    <row r="6" spans="1:14" s="3" customFormat="1" ht="76.5" customHeight="1" thickBot="1" x14ac:dyDescent="0.4">
      <c r="A6" s="21"/>
      <c r="B6" s="22"/>
      <c r="C6" s="22"/>
      <c r="D6" s="23"/>
      <c r="E6" s="24" t="s">
        <v>0</v>
      </c>
      <c r="F6" s="26" t="s">
        <v>83</v>
      </c>
      <c r="G6" s="24" t="s">
        <v>75</v>
      </c>
      <c r="H6" s="26" t="s">
        <v>84</v>
      </c>
      <c r="I6" s="26" t="s">
        <v>105</v>
      </c>
      <c r="J6" s="26" t="s">
        <v>106</v>
      </c>
      <c r="K6" s="26" t="s">
        <v>125</v>
      </c>
      <c r="L6" s="26" t="s">
        <v>107</v>
      </c>
      <c r="M6" s="58"/>
    </row>
    <row r="7" spans="1:14" s="3" customFormat="1" ht="36" customHeight="1" x14ac:dyDescent="0.6">
      <c r="A7" s="38" t="s">
        <v>27</v>
      </c>
      <c r="B7" s="43" t="s">
        <v>1</v>
      </c>
      <c r="C7" s="19"/>
      <c r="D7" s="20"/>
      <c r="E7" s="44"/>
      <c r="F7" s="78">
        <f>F8+F19+F65</f>
        <v>3524920</v>
      </c>
      <c r="G7" s="78">
        <f>G8+G19+G65</f>
        <v>14462</v>
      </c>
      <c r="H7" s="27">
        <f>+H8+H19+H65</f>
        <v>3601595</v>
      </c>
      <c r="I7" s="27">
        <f>+I8+I19+I65</f>
        <v>1092708</v>
      </c>
      <c r="J7" s="27">
        <f>+J8+J19+J65</f>
        <v>49067</v>
      </c>
      <c r="K7" s="27">
        <f>+K8+K19+K65</f>
        <v>-32624</v>
      </c>
      <c r="L7" s="27">
        <f>+L8+L19+L65</f>
        <v>4722246</v>
      </c>
      <c r="M7" s="58"/>
    </row>
    <row r="8" spans="1:14" s="6" customFormat="1" ht="30.75" customHeight="1" x14ac:dyDescent="0.3">
      <c r="A8" s="39"/>
      <c r="B8" s="45"/>
      <c r="C8" s="70" t="s">
        <v>58</v>
      </c>
      <c r="D8" s="5"/>
      <c r="E8" s="72"/>
      <c r="F8" s="55">
        <f>SUM(F12:F18)</f>
        <v>68600</v>
      </c>
      <c r="G8" s="55">
        <f>SUM(G12:G18)</f>
        <v>9024</v>
      </c>
      <c r="H8" s="55">
        <f>SUM(H9:H18)</f>
        <v>139837</v>
      </c>
      <c r="I8" s="55">
        <f t="shared" ref="I8:L8" si="0">SUM(I9:I18)</f>
        <v>13185</v>
      </c>
      <c r="J8" s="55">
        <f t="shared" si="0"/>
        <v>-5348</v>
      </c>
      <c r="K8" s="55">
        <f t="shared" si="0"/>
        <v>4350</v>
      </c>
      <c r="L8" s="55">
        <f t="shared" si="0"/>
        <v>152024</v>
      </c>
      <c r="M8" s="59"/>
    </row>
    <row r="9" spans="1:14" ht="20.25" x14ac:dyDescent="0.3">
      <c r="A9" s="40"/>
      <c r="B9" s="30"/>
      <c r="C9" s="15"/>
      <c r="D9" s="18" t="s">
        <v>5</v>
      </c>
      <c r="E9" s="33"/>
      <c r="F9" s="28"/>
      <c r="G9" s="28"/>
      <c r="H9" s="28"/>
      <c r="I9" s="87"/>
      <c r="J9" s="87"/>
      <c r="K9" s="87"/>
      <c r="L9" s="91"/>
      <c r="N9" s="85"/>
    </row>
    <row r="10" spans="1:14" ht="18.75" x14ac:dyDescent="0.3">
      <c r="A10" s="40"/>
      <c r="B10" s="30"/>
      <c r="C10" s="15"/>
      <c r="D10" s="18"/>
      <c r="E10" s="31" t="s">
        <v>30</v>
      </c>
      <c r="F10" s="28">
        <v>53550</v>
      </c>
      <c r="G10" s="28">
        <v>8663</v>
      </c>
      <c r="H10" s="28">
        <f>F10+G10</f>
        <v>62213</v>
      </c>
      <c r="I10" s="28">
        <f>-7500+14850</f>
        <v>7350</v>
      </c>
      <c r="J10" s="87"/>
      <c r="K10" s="87"/>
      <c r="L10" s="28">
        <f t="shared" ref="L10:L15" si="1">+H10+I10+J10+K10</f>
        <v>69563</v>
      </c>
      <c r="M10" s="60" t="s">
        <v>34</v>
      </c>
      <c r="N10" s="1" t="s">
        <v>131</v>
      </c>
    </row>
    <row r="11" spans="1:14" ht="18.75" x14ac:dyDescent="0.3">
      <c r="A11" s="40"/>
      <c r="B11" s="30"/>
      <c r="C11" s="15"/>
      <c r="D11" s="18"/>
      <c r="E11" s="31" t="s">
        <v>25</v>
      </c>
      <c r="F11" s="28"/>
      <c r="G11" s="28"/>
      <c r="H11" s="28"/>
      <c r="I11" s="28"/>
      <c r="J11" s="87"/>
      <c r="K11" s="28">
        <v>1000</v>
      </c>
      <c r="L11" s="28">
        <f t="shared" si="1"/>
        <v>1000</v>
      </c>
      <c r="M11" s="60" t="s">
        <v>94</v>
      </c>
      <c r="N11" s="1" t="s">
        <v>131</v>
      </c>
    </row>
    <row r="12" spans="1:14" ht="21" customHeight="1" x14ac:dyDescent="0.3">
      <c r="A12" s="40"/>
      <c r="B12" s="30"/>
      <c r="C12" s="15"/>
      <c r="D12" s="18"/>
      <c r="E12" s="56" t="s">
        <v>54</v>
      </c>
      <c r="F12" s="28"/>
      <c r="G12" s="28">
        <v>7913</v>
      </c>
      <c r="H12" s="28">
        <f>F12+G12</f>
        <v>7913</v>
      </c>
      <c r="I12" s="28">
        <v>-1665</v>
      </c>
      <c r="J12" s="28">
        <v>-6248</v>
      </c>
      <c r="K12" s="28"/>
      <c r="L12" s="28">
        <f t="shared" si="1"/>
        <v>0</v>
      </c>
      <c r="M12" s="61" t="s">
        <v>101</v>
      </c>
      <c r="N12" s="1" t="s">
        <v>131</v>
      </c>
    </row>
    <row r="13" spans="1:14" ht="21" customHeight="1" x14ac:dyDescent="0.3">
      <c r="A13" s="40"/>
      <c r="B13" s="30"/>
      <c r="C13" s="15"/>
      <c r="D13" s="18"/>
      <c r="E13" s="31" t="s">
        <v>76</v>
      </c>
      <c r="F13" s="28">
        <v>5000</v>
      </c>
      <c r="G13" s="28"/>
      <c r="H13" s="28">
        <f>F13+G13</f>
        <v>5000</v>
      </c>
      <c r="I13" s="88"/>
      <c r="J13" s="88"/>
      <c r="K13" s="88"/>
      <c r="L13" s="28">
        <f t="shared" si="1"/>
        <v>5000</v>
      </c>
      <c r="M13" s="61" t="s">
        <v>102</v>
      </c>
      <c r="N13" s="1" t="s">
        <v>131</v>
      </c>
    </row>
    <row r="14" spans="1:14" ht="21" customHeight="1" x14ac:dyDescent="0.3">
      <c r="A14" s="40"/>
      <c r="B14" s="30"/>
      <c r="C14" s="15"/>
      <c r="D14" s="18"/>
      <c r="E14" s="31" t="s">
        <v>68</v>
      </c>
      <c r="F14" s="28">
        <v>45000</v>
      </c>
      <c r="G14" s="28">
        <v>1111</v>
      </c>
      <c r="H14" s="28">
        <f>F14+G14</f>
        <v>46111</v>
      </c>
      <c r="I14" s="28">
        <v>7500</v>
      </c>
      <c r="J14" s="88"/>
      <c r="K14" s="88"/>
      <c r="L14" s="28">
        <f t="shared" si="1"/>
        <v>53611</v>
      </c>
      <c r="M14" s="60" t="s">
        <v>55</v>
      </c>
      <c r="N14" s="1" t="s">
        <v>131</v>
      </c>
    </row>
    <row r="15" spans="1:14" ht="18.75" x14ac:dyDescent="0.3">
      <c r="A15" s="40"/>
      <c r="B15" s="30"/>
      <c r="C15" s="15"/>
      <c r="D15" s="18"/>
      <c r="E15" s="31" t="s">
        <v>111</v>
      </c>
      <c r="F15" s="28"/>
      <c r="G15" s="28"/>
      <c r="H15" s="28"/>
      <c r="I15" s="87"/>
      <c r="J15" s="87"/>
      <c r="K15" s="28">
        <v>1400</v>
      </c>
      <c r="L15" s="28">
        <f t="shared" si="1"/>
        <v>1400</v>
      </c>
      <c r="M15" s="57" t="s">
        <v>112</v>
      </c>
      <c r="N15" s="1" t="s">
        <v>131</v>
      </c>
    </row>
    <row r="16" spans="1:14" ht="21" customHeight="1" x14ac:dyDescent="0.3">
      <c r="A16" s="40"/>
      <c r="B16" s="30"/>
      <c r="C16" s="15"/>
      <c r="D16" s="18" t="s">
        <v>69</v>
      </c>
      <c r="E16" s="33"/>
      <c r="F16" s="28"/>
      <c r="G16" s="28"/>
      <c r="H16" s="28"/>
      <c r="I16" s="87"/>
      <c r="J16" s="87"/>
      <c r="K16" s="87"/>
      <c r="L16" s="91"/>
    </row>
    <row r="17" spans="1:14" ht="18.75" x14ac:dyDescent="0.3">
      <c r="A17" s="40"/>
      <c r="B17" s="30"/>
      <c r="C17" s="15"/>
      <c r="D17" s="18"/>
      <c r="E17" s="31" t="s">
        <v>66</v>
      </c>
      <c r="F17" s="28">
        <v>1000</v>
      </c>
      <c r="G17" s="28"/>
      <c r="H17" s="28">
        <f t="shared" ref="H17:H18" si="2">F17+G17</f>
        <v>1000</v>
      </c>
      <c r="I17" s="88"/>
      <c r="J17" s="88"/>
      <c r="K17" s="88"/>
      <c r="L17" s="28">
        <f t="shared" ref="L17:L18" si="3">+H17+I17+J17+K17</f>
        <v>1000</v>
      </c>
      <c r="M17" s="57" t="s">
        <v>103</v>
      </c>
      <c r="N17" s="1" t="s">
        <v>132</v>
      </c>
    </row>
    <row r="18" spans="1:14" ht="18.600000000000001" customHeight="1" x14ac:dyDescent="0.3">
      <c r="A18" s="40"/>
      <c r="B18" s="30"/>
      <c r="C18" s="15"/>
      <c r="D18" s="18"/>
      <c r="E18" s="31" t="s">
        <v>33</v>
      </c>
      <c r="F18" s="28">
        <v>17600</v>
      </c>
      <c r="G18" s="28"/>
      <c r="H18" s="28">
        <f t="shared" si="2"/>
        <v>17600</v>
      </c>
      <c r="I18" s="87"/>
      <c r="J18" s="28">
        <v>900</v>
      </c>
      <c r="K18" s="28">
        <f>500+1450</f>
        <v>1950</v>
      </c>
      <c r="L18" s="28">
        <f t="shared" si="3"/>
        <v>20450</v>
      </c>
      <c r="M18" s="60" t="s">
        <v>35</v>
      </c>
      <c r="N18" s="1" t="s">
        <v>132</v>
      </c>
    </row>
    <row r="19" spans="1:14" ht="28.5" customHeight="1" x14ac:dyDescent="0.3">
      <c r="A19" s="40"/>
      <c r="B19" s="30"/>
      <c r="C19" s="70" t="s">
        <v>59</v>
      </c>
      <c r="D19" s="18"/>
      <c r="E19" s="46"/>
      <c r="F19" s="55">
        <f>SUM(F25:F64)</f>
        <v>3454320</v>
      </c>
      <c r="G19" s="55">
        <f>SUM(G25:G64)</f>
        <v>5438</v>
      </c>
      <c r="H19" s="55">
        <f>SUM(H24:H64)</f>
        <v>3459758</v>
      </c>
      <c r="I19" s="55">
        <f>SUM(I24:I64)</f>
        <v>1079523</v>
      </c>
      <c r="J19" s="55">
        <f>SUM(J24:J64)</f>
        <v>54415</v>
      </c>
      <c r="K19" s="55">
        <f>SUM(K20:K64)</f>
        <v>-36974</v>
      </c>
      <c r="L19" s="55">
        <f>SUM(L20:L64)</f>
        <v>4568222</v>
      </c>
      <c r="N19" s="25"/>
    </row>
    <row r="20" spans="1:14" ht="20.25" x14ac:dyDescent="0.3">
      <c r="A20" s="40"/>
      <c r="B20" s="30"/>
      <c r="C20" s="70"/>
      <c r="D20" s="18" t="s">
        <v>141</v>
      </c>
      <c r="E20" s="46"/>
      <c r="F20" s="55"/>
      <c r="G20" s="55"/>
      <c r="H20" s="55"/>
      <c r="I20" s="55"/>
      <c r="J20" s="55"/>
      <c r="K20" s="55"/>
      <c r="L20" s="55"/>
      <c r="N20" s="25"/>
    </row>
    <row r="21" spans="1:14" ht="18.75" x14ac:dyDescent="0.3">
      <c r="A21" s="40"/>
      <c r="B21" s="30"/>
      <c r="D21" s="18"/>
      <c r="E21" s="32" t="s">
        <v>117</v>
      </c>
      <c r="F21" s="28"/>
      <c r="G21" s="28"/>
      <c r="H21" s="28"/>
      <c r="I21" s="28"/>
      <c r="J21" s="28">
        <v>8000</v>
      </c>
      <c r="K21" s="28">
        <v>8000</v>
      </c>
      <c r="L21" s="28">
        <f t="shared" ref="L21" si="4">+H21+I21+J21+K21</f>
        <v>16000</v>
      </c>
      <c r="M21" s="60" t="s">
        <v>118</v>
      </c>
      <c r="N21" s="54" t="s">
        <v>134</v>
      </c>
    </row>
    <row r="22" spans="1:14" ht="18.75" x14ac:dyDescent="0.3">
      <c r="A22" s="40"/>
      <c r="B22" s="30"/>
      <c r="D22" s="18" t="s">
        <v>142</v>
      </c>
      <c r="E22" s="32"/>
      <c r="F22" s="28"/>
      <c r="G22" s="28"/>
      <c r="H22" s="28"/>
      <c r="I22" s="28"/>
      <c r="J22" s="28"/>
      <c r="K22" s="28"/>
      <c r="L22" s="28"/>
      <c r="M22" s="60"/>
      <c r="N22" s="54"/>
    </row>
    <row r="23" spans="1:14" ht="18.75" x14ac:dyDescent="0.3">
      <c r="A23" s="40"/>
      <c r="B23" s="30"/>
      <c r="D23" s="18"/>
      <c r="E23" s="32" t="s">
        <v>85</v>
      </c>
      <c r="F23" s="28"/>
      <c r="G23" s="28"/>
      <c r="H23" s="28"/>
      <c r="I23" s="28">
        <v>3500</v>
      </c>
      <c r="J23" s="88"/>
      <c r="K23" s="88"/>
      <c r="L23" s="28">
        <f t="shared" ref="L23" si="5">+H23+I23+J23+K23</f>
        <v>3500</v>
      </c>
      <c r="M23" s="60" t="s">
        <v>86</v>
      </c>
      <c r="N23" s="54" t="s">
        <v>135</v>
      </c>
    </row>
    <row r="24" spans="1:14" ht="20.25" x14ac:dyDescent="0.3">
      <c r="A24" s="40"/>
      <c r="B24" s="30"/>
      <c r="C24" s="4"/>
      <c r="D24" s="18" t="s">
        <v>140</v>
      </c>
      <c r="E24" s="33"/>
      <c r="F24" s="28"/>
      <c r="G24" s="28"/>
      <c r="H24" s="28"/>
      <c r="I24" s="87"/>
      <c r="J24" s="87"/>
      <c r="K24" s="87"/>
      <c r="L24" s="91"/>
      <c r="N24" s="85"/>
    </row>
    <row r="25" spans="1:14" ht="18.75" x14ac:dyDescent="0.3">
      <c r="A25" s="40"/>
      <c r="B25" s="30"/>
      <c r="D25" s="18" t="s">
        <v>5</v>
      </c>
      <c r="E25" s="31" t="s">
        <v>70</v>
      </c>
      <c r="F25" s="28">
        <v>1000</v>
      </c>
      <c r="G25" s="28"/>
      <c r="H25" s="28">
        <f>F25+G25</f>
        <v>1000</v>
      </c>
      <c r="I25" s="28"/>
      <c r="J25" s="87"/>
      <c r="K25" s="87"/>
      <c r="L25" s="28">
        <f t="shared" ref="L25:L52" si="6">+H25+I25+J25+K25</f>
        <v>1000</v>
      </c>
      <c r="M25" s="60" t="s">
        <v>90</v>
      </c>
      <c r="N25" s="54" t="s">
        <v>133</v>
      </c>
    </row>
    <row r="26" spans="1:14" ht="18.75" x14ac:dyDescent="0.3">
      <c r="A26" s="40"/>
      <c r="B26" s="30"/>
      <c r="D26" s="18"/>
      <c r="E26" s="31" t="s">
        <v>123</v>
      </c>
      <c r="F26" s="28"/>
      <c r="G26" s="28"/>
      <c r="H26" s="28"/>
      <c r="I26" s="28"/>
      <c r="J26" s="28">
        <v>580</v>
      </c>
      <c r="K26" s="28"/>
      <c r="L26" s="28">
        <f t="shared" si="6"/>
        <v>580</v>
      </c>
      <c r="M26" s="60" t="s">
        <v>124</v>
      </c>
      <c r="N26" s="54" t="s">
        <v>133</v>
      </c>
    </row>
    <row r="27" spans="1:14" ht="18.75" x14ac:dyDescent="0.3">
      <c r="A27" s="40"/>
      <c r="B27" s="30"/>
      <c r="D27" s="18"/>
      <c r="E27" s="31" t="s">
        <v>16</v>
      </c>
      <c r="F27" s="28">
        <v>10000</v>
      </c>
      <c r="G27" s="28">
        <v>1188</v>
      </c>
      <c r="H27" s="28">
        <f t="shared" ref="H27:H40" si="7">F27+G27</f>
        <v>11188</v>
      </c>
      <c r="I27" s="28">
        <v>900</v>
      </c>
      <c r="J27" s="28"/>
      <c r="K27" s="28"/>
      <c r="L27" s="28">
        <f t="shared" si="6"/>
        <v>12088</v>
      </c>
      <c r="M27" s="60" t="s">
        <v>44</v>
      </c>
      <c r="N27" s="54" t="s">
        <v>133</v>
      </c>
    </row>
    <row r="28" spans="1:14" ht="18.75" x14ac:dyDescent="0.3">
      <c r="A28" s="40"/>
      <c r="B28" s="30"/>
      <c r="D28" s="18"/>
      <c r="E28" s="56" t="s">
        <v>51</v>
      </c>
      <c r="F28" s="28">
        <v>1000</v>
      </c>
      <c r="G28" s="28"/>
      <c r="H28" s="28">
        <f t="shared" si="7"/>
        <v>1000</v>
      </c>
      <c r="I28" s="28"/>
      <c r="J28" s="87"/>
      <c r="K28" s="87"/>
      <c r="L28" s="28">
        <f t="shared" si="6"/>
        <v>1000</v>
      </c>
      <c r="M28" s="60" t="s">
        <v>52</v>
      </c>
      <c r="N28" s="54" t="s">
        <v>133</v>
      </c>
    </row>
    <row r="29" spans="1:14" ht="18.75" x14ac:dyDescent="0.3">
      <c r="A29" s="40"/>
      <c r="B29" s="30"/>
      <c r="D29" s="18"/>
      <c r="E29" s="31" t="s">
        <v>11</v>
      </c>
      <c r="F29" s="28">
        <v>50</v>
      </c>
      <c r="G29" s="28"/>
      <c r="H29" s="28">
        <f t="shared" si="7"/>
        <v>50</v>
      </c>
      <c r="I29" s="28"/>
      <c r="J29" s="28">
        <v>50</v>
      </c>
      <c r="K29" s="28"/>
      <c r="L29" s="28">
        <f t="shared" si="6"/>
        <v>100</v>
      </c>
      <c r="M29" s="60" t="s">
        <v>42</v>
      </c>
      <c r="N29" s="54" t="s">
        <v>133</v>
      </c>
    </row>
    <row r="30" spans="1:14" ht="18.75" x14ac:dyDescent="0.3">
      <c r="A30" s="40"/>
      <c r="B30" s="30"/>
      <c r="D30" s="18" t="s">
        <v>4</v>
      </c>
      <c r="E30" s="31" t="s">
        <v>10</v>
      </c>
      <c r="F30" s="28">
        <v>8500</v>
      </c>
      <c r="G30" s="28"/>
      <c r="H30" s="28">
        <f t="shared" si="7"/>
        <v>8500</v>
      </c>
      <c r="I30" s="28"/>
      <c r="J30" s="88"/>
      <c r="K30" s="88"/>
      <c r="L30" s="28">
        <f t="shared" si="6"/>
        <v>8500</v>
      </c>
      <c r="M30" s="60" t="s">
        <v>38</v>
      </c>
      <c r="N30" s="54" t="s">
        <v>133</v>
      </c>
    </row>
    <row r="31" spans="1:14" ht="18.75" x14ac:dyDescent="0.3">
      <c r="A31" s="40"/>
      <c r="B31" s="30"/>
      <c r="D31" s="18"/>
      <c r="E31" s="32" t="s">
        <v>25</v>
      </c>
      <c r="F31" s="28">
        <v>6000</v>
      </c>
      <c r="G31" s="28">
        <v>1664</v>
      </c>
      <c r="H31" s="28">
        <f t="shared" si="7"/>
        <v>7664</v>
      </c>
      <c r="I31" s="28"/>
      <c r="J31" s="28">
        <f>-5000+950</f>
        <v>-4050</v>
      </c>
      <c r="K31" s="28">
        <f>450+800+1000+350+286-1000-286</f>
        <v>1600</v>
      </c>
      <c r="L31" s="28">
        <f t="shared" si="6"/>
        <v>5214</v>
      </c>
      <c r="M31" s="60" t="s">
        <v>94</v>
      </c>
      <c r="N31" s="54" t="s">
        <v>133</v>
      </c>
    </row>
    <row r="32" spans="1:14" ht="18.75" x14ac:dyDescent="0.3">
      <c r="A32" s="40"/>
      <c r="B32" s="30"/>
      <c r="D32" s="18"/>
      <c r="E32" s="56" t="s">
        <v>78</v>
      </c>
      <c r="F32" s="28">
        <v>2000</v>
      </c>
      <c r="G32" s="28"/>
      <c r="H32" s="28">
        <f t="shared" si="7"/>
        <v>2000</v>
      </c>
      <c r="I32" s="28"/>
      <c r="J32" s="88"/>
      <c r="K32" s="88"/>
      <c r="L32" s="28">
        <f t="shared" si="6"/>
        <v>2000</v>
      </c>
      <c r="M32" s="60" t="s">
        <v>92</v>
      </c>
      <c r="N32" s="54" t="s">
        <v>133</v>
      </c>
    </row>
    <row r="33" spans="1:14" ht="18.75" x14ac:dyDescent="0.3">
      <c r="A33" s="40"/>
      <c r="B33" s="30"/>
      <c r="D33" s="18"/>
      <c r="E33" s="31" t="s">
        <v>13</v>
      </c>
      <c r="F33" s="28">
        <v>1080</v>
      </c>
      <c r="G33" s="28">
        <v>90</v>
      </c>
      <c r="H33" s="28">
        <f t="shared" si="7"/>
        <v>1170</v>
      </c>
      <c r="I33" s="28"/>
      <c r="J33" s="87"/>
      <c r="K33" s="87"/>
      <c r="L33" s="28">
        <f t="shared" si="6"/>
        <v>1170</v>
      </c>
      <c r="M33" s="61" t="s">
        <v>37</v>
      </c>
      <c r="N33" s="54" t="s">
        <v>133</v>
      </c>
    </row>
    <row r="34" spans="1:14" ht="18.75" x14ac:dyDescent="0.3">
      <c r="A34" s="40"/>
      <c r="B34" s="30"/>
      <c r="D34" s="18"/>
      <c r="E34" s="31" t="s">
        <v>120</v>
      </c>
      <c r="F34" s="28">
        <v>1500</v>
      </c>
      <c r="G34" s="28"/>
      <c r="H34" s="28">
        <f t="shared" si="7"/>
        <v>1500</v>
      </c>
      <c r="I34" s="28"/>
      <c r="J34" s="87"/>
      <c r="K34" s="87"/>
      <c r="L34" s="28">
        <f t="shared" si="6"/>
        <v>1500</v>
      </c>
      <c r="M34" s="60" t="s">
        <v>96</v>
      </c>
      <c r="N34" s="54" t="s">
        <v>133</v>
      </c>
    </row>
    <row r="35" spans="1:14" ht="19.5" customHeight="1" x14ac:dyDescent="0.3">
      <c r="A35" s="40"/>
      <c r="B35" s="30"/>
      <c r="D35" s="18" t="s">
        <v>6</v>
      </c>
      <c r="E35" s="31" t="s">
        <v>15</v>
      </c>
      <c r="F35" s="28">
        <v>3000</v>
      </c>
      <c r="G35" s="28"/>
      <c r="H35" s="28">
        <f t="shared" si="7"/>
        <v>3000</v>
      </c>
      <c r="I35" s="28"/>
      <c r="J35" s="87"/>
      <c r="K35" s="28">
        <v>-1000</v>
      </c>
      <c r="L35" s="28">
        <f t="shared" si="6"/>
        <v>2000</v>
      </c>
      <c r="M35" s="60" t="s">
        <v>87</v>
      </c>
      <c r="N35" s="54" t="s">
        <v>133</v>
      </c>
    </row>
    <row r="36" spans="1:14" ht="18.75" x14ac:dyDescent="0.3">
      <c r="A36" s="40"/>
      <c r="B36" s="30"/>
      <c r="D36" s="18"/>
      <c r="E36" s="31" t="s">
        <v>64</v>
      </c>
      <c r="F36" s="28">
        <v>10000</v>
      </c>
      <c r="G36" s="28">
        <v>696</v>
      </c>
      <c r="H36" s="28">
        <f t="shared" si="7"/>
        <v>10696</v>
      </c>
      <c r="I36" s="28"/>
      <c r="J36" s="87"/>
      <c r="K36" s="87"/>
      <c r="L36" s="28">
        <f t="shared" si="6"/>
        <v>10696</v>
      </c>
      <c r="M36" s="60" t="s">
        <v>93</v>
      </c>
      <c r="N36" s="54" t="s">
        <v>133</v>
      </c>
    </row>
    <row r="37" spans="1:14" ht="18.75" x14ac:dyDescent="0.3">
      <c r="A37" s="40"/>
      <c r="B37" s="30"/>
      <c r="D37" s="18"/>
      <c r="E37" s="31" t="s">
        <v>8</v>
      </c>
      <c r="F37" s="28">
        <v>2000</v>
      </c>
      <c r="G37" s="28"/>
      <c r="H37" s="28">
        <f t="shared" si="7"/>
        <v>2000</v>
      </c>
      <c r="I37" s="28"/>
      <c r="J37" s="87"/>
      <c r="K37" s="87"/>
      <c r="L37" s="28">
        <f t="shared" si="6"/>
        <v>2000</v>
      </c>
      <c r="M37" s="60" t="s">
        <v>97</v>
      </c>
      <c r="N37" s="54" t="s">
        <v>133</v>
      </c>
    </row>
    <row r="38" spans="1:14" ht="18.75" x14ac:dyDescent="0.3">
      <c r="A38" s="40"/>
      <c r="B38" s="30"/>
      <c r="D38" s="18"/>
      <c r="E38" s="31" t="s">
        <v>29</v>
      </c>
      <c r="F38" s="28">
        <v>15000</v>
      </c>
      <c r="G38" s="28"/>
      <c r="H38" s="28">
        <f t="shared" si="7"/>
        <v>15000</v>
      </c>
      <c r="I38" s="28"/>
      <c r="J38" s="88"/>
      <c r="K38" s="88"/>
      <c r="L38" s="28">
        <f t="shared" si="6"/>
        <v>15000</v>
      </c>
      <c r="M38" s="60" t="s">
        <v>39</v>
      </c>
      <c r="N38" s="54" t="s">
        <v>133</v>
      </c>
    </row>
    <row r="39" spans="1:14" ht="18.75" x14ac:dyDescent="0.3">
      <c r="A39" s="40"/>
      <c r="B39" s="30"/>
      <c r="D39" s="18"/>
      <c r="E39" s="31" t="s">
        <v>9</v>
      </c>
      <c r="F39" s="28">
        <v>5000</v>
      </c>
      <c r="G39" s="28"/>
      <c r="H39" s="28">
        <f t="shared" si="7"/>
        <v>5000</v>
      </c>
      <c r="I39" s="28"/>
      <c r="J39" s="87"/>
      <c r="K39" s="87"/>
      <c r="L39" s="28">
        <f t="shared" si="6"/>
        <v>5000</v>
      </c>
      <c r="M39" s="60" t="s">
        <v>36</v>
      </c>
      <c r="N39" s="54" t="s">
        <v>133</v>
      </c>
    </row>
    <row r="40" spans="1:14" ht="18.75" x14ac:dyDescent="0.3">
      <c r="A40" s="40"/>
      <c r="B40" s="30"/>
      <c r="D40" s="18"/>
      <c r="E40" s="31" t="s">
        <v>7</v>
      </c>
      <c r="F40" s="28">
        <v>8000</v>
      </c>
      <c r="G40" s="28"/>
      <c r="H40" s="28">
        <f t="shared" si="7"/>
        <v>8000</v>
      </c>
      <c r="I40" s="28"/>
      <c r="J40" s="87"/>
      <c r="K40" s="87"/>
      <c r="L40" s="28">
        <f t="shared" si="6"/>
        <v>8000</v>
      </c>
      <c r="M40" s="60" t="s">
        <v>40</v>
      </c>
      <c r="N40" s="54" t="s">
        <v>133</v>
      </c>
    </row>
    <row r="41" spans="1:14" ht="18.75" x14ac:dyDescent="0.3">
      <c r="A41" s="40"/>
      <c r="B41" s="30"/>
      <c r="D41" s="18"/>
      <c r="E41" s="31" t="s">
        <v>121</v>
      </c>
      <c r="F41" s="28"/>
      <c r="G41" s="28"/>
      <c r="H41" s="28"/>
      <c r="I41" s="28"/>
      <c r="J41" s="28">
        <v>500</v>
      </c>
      <c r="K41" s="28"/>
      <c r="L41" s="28">
        <f t="shared" si="6"/>
        <v>500</v>
      </c>
      <c r="M41" s="60" t="s">
        <v>122</v>
      </c>
      <c r="N41" s="54" t="s">
        <v>133</v>
      </c>
    </row>
    <row r="42" spans="1:14" ht="18.75" x14ac:dyDescent="0.3">
      <c r="A42" s="40"/>
      <c r="B42" s="30"/>
      <c r="D42" s="18"/>
      <c r="E42" s="31" t="s">
        <v>114</v>
      </c>
      <c r="F42" s="28"/>
      <c r="G42" s="28"/>
      <c r="H42" s="28"/>
      <c r="I42" s="28"/>
      <c r="J42" s="28">
        <v>10000</v>
      </c>
      <c r="K42" s="28"/>
      <c r="L42" s="28">
        <f t="shared" si="6"/>
        <v>10000</v>
      </c>
      <c r="M42" s="60" t="s">
        <v>119</v>
      </c>
      <c r="N42" s="54" t="s">
        <v>133</v>
      </c>
    </row>
    <row r="43" spans="1:14" ht="18.75" x14ac:dyDescent="0.3">
      <c r="A43" s="40"/>
      <c r="B43" s="30"/>
      <c r="D43" s="18"/>
      <c r="E43" s="31" t="s">
        <v>150</v>
      </c>
      <c r="F43" s="28"/>
      <c r="G43" s="28"/>
      <c r="H43" s="28"/>
      <c r="I43" s="28"/>
      <c r="J43" s="28"/>
      <c r="K43" s="28">
        <v>2500</v>
      </c>
      <c r="L43" s="28">
        <f t="shared" si="6"/>
        <v>2500</v>
      </c>
      <c r="M43" s="60" t="s">
        <v>151</v>
      </c>
      <c r="N43" s="54" t="s">
        <v>133</v>
      </c>
    </row>
    <row r="44" spans="1:14" ht="18.75" x14ac:dyDescent="0.3">
      <c r="A44" s="40"/>
      <c r="B44" s="30"/>
      <c r="D44" s="18"/>
      <c r="E44" s="31" t="s">
        <v>144</v>
      </c>
      <c r="F44" s="28"/>
      <c r="G44" s="28"/>
      <c r="H44" s="28"/>
      <c r="I44" s="28"/>
      <c r="J44" s="28"/>
      <c r="K44" s="28">
        <v>11541</v>
      </c>
      <c r="L44" s="28">
        <f t="shared" si="6"/>
        <v>11541</v>
      </c>
      <c r="M44" s="60" t="s">
        <v>145</v>
      </c>
      <c r="N44" s="54" t="s">
        <v>133</v>
      </c>
    </row>
    <row r="45" spans="1:14" ht="18.75" x14ac:dyDescent="0.3">
      <c r="A45" s="40"/>
      <c r="B45" s="30"/>
      <c r="D45" s="18"/>
      <c r="E45" s="32" t="s">
        <v>77</v>
      </c>
      <c r="F45" s="28"/>
      <c r="G45" s="28">
        <v>800</v>
      </c>
      <c r="H45" s="28">
        <f>F45+G45</f>
        <v>800</v>
      </c>
      <c r="I45" s="28"/>
      <c r="J45" s="88"/>
      <c r="K45" s="28">
        <v>800</v>
      </c>
      <c r="L45" s="28">
        <f t="shared" si="6"/>
        <v>1600</v>
      </c>
      <c r="M45" s="62" t="s">
        <v>41</v>
      </c>
      <c r="N45" s="54" t="s">
        <v>133</v>
      </c>
    </row>
    <row r="46" spans="1:14" ht="18.75" x14ac:dyDescent="0.3">
      <c r="A46" s="40"/>
      <c r="B46" s="30"/>
      <c r="D46" s="18"/>
      <c r="E46" s="31" t="s">
        <v>17</v>
      </c>
      <c r="F46" s="28">
        <v>6000</v>
      </c>
      <c r="G46" s="28"/>
      <c r="H46" s="28">
        <f>F46+G46</f>
        <v>6000</v>
      </c>
      <c r="I46" s="28"/>
      <c r="J46" s="87"/>
      <c r="K46" s="87"/>
      <c r="L46" s="28">
        <f t="shared" si="6"/>
        <v>6000</v>
      </c>
      <c r="M46" s="60" t="s">
        <v>98</v>
      </c>
      <c r="N46" s="54" t="s">
        <v>133</v>
      </c>
    </row>
    <row r="47" spans="1:14" ht="18.75" x14ac:dyDescent="0.3">
      <c r="A47" s="40"/>
      <c r="B47" s="30"/>
      <c r="D47" s="18"/>
      <c r="E47" s="31" t="s">
        <v>71</v>
      </c>
      <c r="F47" s="28">
        <v>1000</v>
      </c>
      <c r="G47" s="28">
        <v>1000</v>
      </c>
      <c r="H47" s="28">
        <f>F47+G47</f>
        <v>2000</v>
      </c>
      <c r="I47" s="28"/>
      <c r="J47" s="28">
        <f>-950-50</f>
        <v>-1000</v>
      </c>
      <c r="K47" s="28"/>
      <c r="L47" s="28">
        <f t="shared" si="6"/>
        <v>1000</v>
      </c>
      <c r="M47" s="60" t="s">
        <v>91</v>
      </c>
      <c r="N47" s="54" t="s">
        <v>133</v>
      </c>
    </row>
    <row r="48" spans="1:14" ht="18.75" x14ac:dyDescent="0.3">
      <c r="A48" s="40"/>
      <c r="B48" s="30"/>
      <c r="D48" s="18"/>
      <c r="E48" s="31" t="s">
        <v>111</v>
      </c>
      <c r="F48" s="28"/>
      <c r="G48" s="28"/>
      <c r="H48" s="28"/>
      <c r="I48" s="28">
        <v>1400</v>
      </c>
      <c r="J48" s="88"/>
      <c r="K48" s="28">
        <v>-1400</v>
      </c>
      <c r="L48" s="28">
        <f t="shared" si="6"/>
        <v>0</v>
      </c>
      <c r="M48" s="60" t="s">
        <v>112</v>
      </c>
      <c r="N48" s="54" t="s">
        <v>133</v>
      </c>
    </row>
    <row r="49" spans="1:14" ht="18.75" x14ac:dyDescent="0.3">
      <c r="A49" s="40"/>
      <c r="B49" s="30"/>
      <c r="D49" s="18"/>
      <c r="E49" s="31" t="s">
        <v>109</v>
      </c>
      <c r="F49" s="28"/>
      <c r="G49" s="28"/>
      <c r="H49" s="28"/>
      <c r="I49" s="28">
        <v>1665</v>
      </c>
      <c r="J49" s="88"/>
      <c r="K49" s="28">
        <v>154</v>
      </c>
      <c r="L49" s="28">
        <f t="shared" si="6"/>
        <v>1819</v>
      </c>
      <c r="M49" s="60" t="s">
        <v>110</v>
      </c>
      <c r="N49" s="54" t="s">
        <v>133</v>
      </c>
    </row>
    <row r="50" spans="1:14" ht="18.75" x14ac:dyDescent="0.3">
      <c r="A50" s="40"/>
      <c r="B50" s="30"/>
      <c r="D50" s="18"/>
      <c r="E50" s="31" t="s">
        <v>14</v>
      </c>
      <c r="F50" s="28">
        <v>12000</v>
      </c>
      <c r="G50" s="28"/>
      <c r="H50" s="28">
        <f>F50+G50</f>
        <v>12000</v>
      </c>
      <c r="I50" s="28"/>
      <c r="J50" s="28">
        <v>8000</v>
      </c>
      <c r="K50" s="28"/>
      <c r="L50" s="28">
        <f t="shared" si="6"/>
        <v>20000</v>
      </c>
      <c r="M50" s="60" t="s">
        <v>43</v>
      </c>
      <c r="N50" s="54" t="s">
        <v>133</v>
      </c>
    </row>
    <row r="51" spans="1:14" ht="18.75" x14ac:dyDescent="0.3">
      <c r="A51" s="40"/>
      <c r="B51" s="30"/>
      <c r="D51" s="18"/>
      <c r="E51" s="31" t="s">
        <v>143</v>
      </c>
      <c r="F51" s="28">
        <v>20000</v>
      </c>
      <c r="G51" s="28"/>
      <c r="H51" s="28">
        <f>F51+G51</f>
        <v>20000</v>
      </c>
      <c r="I51" s="28"/>
      <c r="J51" s="88"/>
      <c r="K51" s="88"/>
      <c r="L51" s="28">
        <f t="shared" si="6"/>
        <v>20000</v>
      </c>
      <c r="M51" s="60" t="s">
        <v>89</v>
      </c>
      <c r="N51" s="54" t="s">
        <v>133</v>
      </c>
    </row>
    <row r="52" spans="1:14" ht="18.75" x14ac:dyDescent="0.3">
      <c r="A52" s="40"/>
      <c r="B52" s="30"/>
      <c r="D52" s="18" t="s">
        <v>4</v>
      </c>
      <c r="E52" s="32" t="s">
        <v>26</v>
      </c>
      <c r="F52" s="28">
        <v>7000</v>
      </c>
      <c r="G52" s="28"/>
      <c r="H52" s="28">
        <f>F52+G52</f>
        <v>7000</v>
      </c>
      <c r="I52" s="28"/>
      <c r="J52" s="87"/>
      <c r="K52" s="87"/>
      <c r="L52" s="28">
        <f t="shared" si="6"/>
        <v>7000</v>
      </c>
      <c r="M52" s="60" t="s">
        <v>45</v>
      </c>
      <c r="N52" s="54" t="s">
        <v>133</v>
      </c>
    </row>
    <row r="53" spans="1:14" ht="20.25" x14ac:dyDescent="0.3">
      <c r="A53" s="40"/>
      <c r="B53" s="30"/>
      <c r="D53" s="18" t="s">
        <v>56</v>
      </c>
      <c r="E53" s="33"/>
      <c r="F53" s="28"/>
      <c r="G53" s="28"/>
      <c r="H53" s="28"/>
      <c r="I53" s="28"/>
      <c r="J53" s="87"/>
      <c r="K53" s="87"/>
      <c r="L53" s="28"/>
    </row>
    <row r="54" spans="1:14" ht="18.75" x14ac:dyDescent="0.3">
      <c r="A54" s="40"/>
      <c r="B54" s="30"/>
      <c r="D54" s="18"/>
      <c r="E54" s="31" t="s">
        <v>18</v>
      </c>
      <c r="F54" s="28">
        <v>7000</v>
      </c>
      <c r="G54" s="28"/>
      <c r="H54" s="28">
        <f t="shared" ref="H54:H64" si="8">F54+G54</f>
        <v>7000</v>
      </c>
      <c r="I54" s="28"/>
      <c r="J54" s="87"/>
      <c r="K54" s="87"/>
      <c r="L54" s="28">
        <f>+H54+I54+J54+K54</f>
        <v>7000</v>
      </c>
      <c r="M54" s="60" t="s">
        <v>95</v>
      </c>
      <c r="N54" s="94" t="s">
        <v>136</v>
      </c>
    </row>
    <row r="55" spans="1:14" ht="18.75" customHeight="1" x14ac:dyDescent="0.3">
      <c r="A55" s="40"/>
      <c r="B55" s="30"/>
      <c r="D55" s="68" t="s">
        <v>57</v>
      </c>
      <c r="E55" s="69"/>
      <c r="F55" s="73"/>
      <c r="G55" s="28"/>
      <c r="H55" s="28"/>
      <c r="I55" s="28"/>
      <c r="J55" s="87"/>
      <c r="K55" s="87"/>
      <c r="L55" s="28"/>
    </row>
    <row r="56" spans="1:14" ht="18.75" x14ac:dyDescent="0.3">
      <c r="A56" s="40"/>
      <c r="B56" s="30"/>
      <c r="D56" s="18" t="s">
        <v>6</v>
      </c>
      <c r="E56" s="32" t="s">
        <v>21</v>
      </c>
      <c r="F56" s="28">
        <v>379811</v>
      </c>
      <c r="G56" s="28"/>
      <c r="H56" s="28">
        <f>F56+G56</f>
        <v>379811</v>
      </c>
      <c r="I56" s="28"/>
      <c r="J56" s="87"/>
      <c r="K56" s="28">
        <v>3000</v>
      </c>
      <c r="L56" s="28">
        <f t="shared" ref="L56:L66" si="9">+H56+I56+J56+K56</f>
        <v>382811</v>
      </c>
      <c r="M56" s="60" t="s">
        <v>48</v>
      </c>
      <c r="N56" s="94" t="s">
        <v>137</v>
      </c>
    </row>
    <row r="57" spans="1:14" ht="18.75" x14ac:dyDescent="0.3">
      <c r="A57" s="40"/>
      <c r="B57" s="30"/>
      <c r="D57" s="18"/>
      <c r="E57" s="31" t="s">
        <v>67</v>
      </c>
      <c r="F57" s="28">
        <v>854438</v>
      </c>
      <c r="G57" s="28"/>
      <c r="H57" s="28">
        <f>F57+G57</f>
        <v>854438</v>
      </c>
      <c r="I57" s="28">
        <v>14000</v>
      </c>
      <c r="J57" s="87"/>
      <c r="K57" s="87"/>
      <c r="L57" s="28">
        <f t="shared" si="9"/>
        <v>868438</v>
      </c>
      <c r="M57" s="60" t="s">
        <v>46</v>
      </c>
      <c r="N57" s="94" t="s">
        <v>137</v>
      </c>
    </row>
    <row r="58" spans="1:14" ht="18.75" x14ac:dyDescent="0.3">
      <c r="A58" s="40"/>
      <c r="B58" s="30"/>
      <c r="D58" s="18"/>
      <c r="E58" s="32" t="s">
        <v>20</v>
      </c>
      <c r="F58" s="28">
        <v>364049</v>
      </c>
      <c r="G58" s="28"/>
      <c r="H58" s="28">
        <f>F58+G58</f>
        <v>364049</v>
      </c>
      <c r="I58" s="28"/>
      <c r="J58" s="87"/>
      <c r="K58" s="28">
        <f>-750+750</f>
        <v>0</v>
      </c>
      <c r="L58" s="28">
        <f t="shared" si="9"/>
        <v>364049</v>
      </c>
      <c r="M58" s="60" t="s">
        <v>47</v>
      </c>
      <c r="N58" s="94" t="s">
        <v>137</v>
      </c>
    </row>
    <row r="59" spans="1:14" ht="18.75" x14ac:dyDescent="0.3">
      <c r="A59" s="40"/>
      <c r="B59" s="30"/>
      <c r="D59" s="49"/>
      <c r="E59" s="32" t="s">
        <v>22</v>
      </c>
      <c r="F59" s="28">
        <v>1709332</v>
      </c>
      <c r="G59" s="28"/>
      <c r="H59" s="28">
        <f>F59+G59</f>
        <v>1709332</v>
      </c>
      <c r="I59" s="28">
        <f>859558+200000</f>
        <v>1059558</v>
      </c>
      <c r="J59" s="28">
        <f>231084+64-27569-163244</f>
        <v>40335</v>
      </c>
      <c r="K59" s="28">
        <f>-107950-9210+27569+10000+15936</f>
        <v>-63655</v>
      </c>
      <c r="L59" s="28">
        <f t="shared" si="9"/>
        <v>2745570</v>
      </c>
      <c r="M59" s="57" t="s">
        <v>88</v>
      </c>
      <c r="N59" s="94" t="s">
        <v>137</v>
      </c>
    </row>
    <row r="60" spans="1:14" s="9" customFormat="1" ht="18.75" x14ac:dyDescent="0.3">
      <c r="A60" s="40"/>
      <c r="B60" s="47"/>
      <c r="C60" s="36"/>
      <c r="D60" s="49" t="s">
        <v>32</v>
      </c>
      <c r="E60" s="48"/>
      <c r="F60" s="74"/>
      <c r="G60" s="28"/>
      <c r="H60" s="28"/>
      <c r="I60" s="28"/>
      <c r="J60" s="89"/>
      <c r="K60" s="89"/>
      <c r="L60" s="28"/>
      <c r="M60" s="36"/>
      <c r="N60" s="95"/>
    </row>
    <row r="61" spans="1:14" s="9" customFormat="1" ht="18.75" x14ac:dyDescent="0.3">
      <c r="A61" s="40"/>
      <c r="B61" s="47"/>
      <c r="C61" s="36"/>
      <c r="D61" s="49"/>
      <c r="E61" s="31" t="s">
        <v>25</v>
      </c>
      <c r="F61" s="74"/>
      <c r="G61" s="28"/>
      <c r="H61" s="28"/>
      <c r="I61" s="28"/>
      <c r="J61" s="89"/>
      <c r="K61" s="28">
        <v>286</v>
      </c>
      <c r="L61" s="28">
        <f t="shared" si="9"/>
        <v>286</v>
      </c>
      <c r="M61" s="60" t="s">
        <v>94</v>
      </c>
      <c r="N61" s="94" t="s">
        <v>138</v>
      </c>
    </row>
    <row r="62" spans="1:14" ht="18.75" x14ac:dyDescent="0.3">
      <c r="A62" s="40"/>
      <c r="B62" s="30"/>
      <c r="D62" s="18"/>
      <c r="E62" s="56" t="s">
        <v>53</v>
      </c>
      <c r="F62" s="28">
        <v>10560</v>
      </c>
      <c r="G62" s="28"/>
      <c r="H62" s="28">
        <f t="shared" si="8"/>
        <v>10560</v>
      </c>
      <c r="I62" s="28"/>
      <c r="J62" s="88"/>
      <c r="K62" s="88"/>
      <c r="L62" s="28">
        <f t="shared" si="9"/>
        <v>10560</v>
      </c>
      <c r="M62" s="66" t="s">
        <v>99</v>
      </c>
      <c r="N62" s="94" t="s">
        <v>138</v>
      </c>
    </row>
    <row r="63" spans="1:14" ht="18.75" x14ac:dyDescent="0.3">
      <c r="A63" s="40"/>
      <c r="B63" s="30"/>
      <c r="D63" s="18"/>
      <c r="E63" s="56" t="s">
        <v>65</v>
      </c>
      <c r="F63" s="28">
        <v>3000</v>
      </c>
      <c r="G63" s="28"/>
      <c r="H63" s="28">
        <f t="shared" si="8"/>
        <v>3000</v>
      </c>
      <c r="I63" s="28">
        <v>2000</v>
      </c>
      <c r="J63" s="88"/>
      <c r="K63" s="28">
        <f>2000-800</f>
        <v>1200</v>
      </c>
      <c r="L63" s="28">
        <f t="shared" si="9"/>
        <v>6200</v>
      </c>
      <c r="M63" s="66" t="s">
        <v>100</v>
      </c>
      <c r="N63" s="94" t="s">
        <v>138</v>
      </c>
    </row>
    <row r="64" spans="1:14" ht="18.75" x14ac:dyDescent="0.3">
      <c r="A64" s="40"/>
      <c r="B64" s="30"/>
      <c r="D64" s="18"/>
      <c r="E64" s="31" t="s">
        <v>12</v>
      </c>
      <c r="F64" s="28">
        <v>6000</v>
      </c>
      <c r="G64" s="28"/>
      <c r="H64" s="28">
        <f t="shared" si="8"/>
        <v>6000</v>
      </c>
      <c r="I64" s="28"/>
      <c r="J64" s="87"/>
      <c r="K64" s="87"/>
      <c r="L64" s="28">
        <f t="shared" si="9"/>
        <v>6000</v>
      </c>
      <c r="M64" s="61" t="s">
        <v>49</v>
      </c>
      <c r="N64" s="94" t="s">
        <v>138</v>
      </c>
    </row>
    <row r="65" spans="1:16" ht="29.25" customHeight="1" x14ac:dyDescent="0.3">
      <c r="A65" s="40"/>
      <c r="B65" s="30"/>
      <c r="C65" s="71" t="s">
        <v>60</v>
      </c>
      <c r="D65"/>
      <c r="E65" s="67"/>
      <c r="F65" s="55">
        <f>SUM(F66)</f>
        <v>2000</v>
      </c>
      <c r="G65" s="28"/>
      <c r="H65" s="55">
        <f>H66</f>
        <v>2000</v>
      </c>
      <c r="I65" s="55">
        <f>+I66</f>
        <v>0</v>
      </c>
      <c r="J65" s="55">
        <f>+J66</f>
        <v>0</v>
      </c>
      <c r="K65" s="55">
        <f>+K66</f>
        <v>0</v>
      </c>
      <c r="L65" s="55">
        <f>+L66</f>
        <v>2000</v>
      </c>
      <c r="N65" s="61"/>
    </row>
    <row r="66" spans="1:16" ht="19.5" thickBot="1" x14ac:dyDescent="0.35">
      <c r="A66" s="41"/>
      <c r="B66" s="34"/>
      <c r="C66" s="7"/>
      <c r="D66" s="17"/>
      <c r="E66" s="35" t="s">
        <v>24</v>
      </c>
      <c r="F66" s="28">
        <v>2000</v>
      </c>
      <c r="G66" s="29"/>
      <c r="H66" s="28">
        <f>F66+G66</f>
        <v>2000</v>
      </c>
      <c r="I66" s="87"/>
      <c r="J66" s="87"/>
      <c r="K66" s="87"/>
      <c r="L66" s="28">
        <f t="shared" si="9"/>
        <v>2000</v>
      </c>
      <c r="M66" s="63" t="s">
        <v>108</v>
      </c>
      <c r="N66" s="61" t="s">
        <v>139</v>
      </c>
    </row>
    <row r="67" spans="1:16" s="9" customFormat="1" ht="37.5" customHeight="1" x14ac:dyDescent="0.6">
      <c r="A67" s="42" t="s">
        <v>31</v>
      </c>
      <c r="B67" s="43" t="s">
        <v>2</v>
      </c>
      <c r="C67" s="8"/>
      <c r="D67" s="16"/>
      <c r="E67" s="97"/>
      <c r="F67" s="86">
        <f>F68+F75+F78</f>
        <v>100400</v>
      </c>
      <c r="G67" s="27">
        <f>G68+G75</f>
        <v>97486</v>
      </c>
      <c r="H67" s="27">
        <f>H68+H75+H78</f>
        <v>197886</v>
      </c>
      <c r="I67" s="27">
        <f>I68+I75+I78</f>
        <v>302955</v>
      </c>
      <c r="J67" s="27">
        <f>J68+J75+J78</f>
        <v>14763</v>
      </c>
      <c r="K67" s="27">
        <f>K68+K75+K78</f>
        <v>123697</v>
      </c>
      <c r="L67" s="27">
        <f>L68+L75+L78</f>
        <v>639301</v>
      </c>
      <c r="M67" s="36"/>
    </row>
    <row r="68" spans="1:16" s="9" customFormat="1" ht="26.25" customHeight="1" x14ac:dyDescent="0.3">
      <c r="A68" s="40"/>
      <c r="B68" s="47"/>
      <c r="C68" s="71" t="s">
        <v>63</v>
      </c>
      <c r="D68" s="98"/>
      <c r="E68" s="99"/>
      <c r="F68" s="79">
        <f>SUM(F69:F71)</f>
        <v>0</v>
      </c>
      <c r="G68" s="81">
        <f>SUM(G71)</f>
        <v>8000</v>
      </c>
      <c r="H68" s="55">
        <f>SUM(H71:H71)</f>
        <v>8000</v>
      </c>
      <c r="I68" s="55">
        <f>SUM(I70:I74)</f>
        <v>302955</v>
      </c>
      <c r="J68" s="55">
        <f>SUM(J70:J74)</f>
        <v>9763</v>
      </c>
      <c r="K68" s="55">
        <f>SUM(K70:K74)</f>
        <v>100680</v>
      </c>
      <c r="L68" s="55">
        <f>SUM(L70:L74)</f>
        <v>421398</v>
      </c>
      <c r="M68" s="36"/>
    </row>
    <row r="69" spans="1:16" s="9" customFormat="1" ht="18.75" x14ac:dyDescent="0.3">
      <c r="A69" s="40"/>
      <c r="B69" s="47"/>
      <c r="C69" s="71"/>
      <c r="D69" s="18" t="s">
        <v>82</v>
      </c>
      <c r="E69" s="99"/>
      <c r="F69" s="75"/>
      <c r="G69" s="28"/>
      <c r="H69" s="28"/>
      <c r="I69" s="89"/>
      <c r="J69" s="89"/>
      <c r="K69" s="89"/>
      <c r="L69" s="92"/>
      <c r="M69" s="36"/>
    </row>
    <row r="70" spans="1:16" s="9" customFormat="1" ht="18.75" x14ac:dyDescent="0.3">
      <c r="A70" s="40"/>
      <c r="B70" s="47"/>
      <c r="C70" s="71"/>
      <c r="D70" s="18"/>
      <c r="E70" s="100" t="s">
        <v>115</v>
      </c>
      <c r="F70" s="75"/>
      <c r="G70" s="28"/>
      <c r="H70" s="28"/>
      <c r="I70" s="28"/>
      <c r="J70" s="28">
        <v>9763</v>
      </c>
      <c r="K70" s="28"/>
      <c r="L70" s="28">
        <f t="shared" ref="L70:L71" si="10">+H70+I70+J70+K70</f>
        <v>9763</v>
      </c>
      <c r="M70" s="61" t="s">
        <v>116</v>
      </c>
      <c r="N70" s="61" t="s">
        <v>81</v>
      </c>
    </row>
    <row r="71" spans="1:16" s="9" customFormat="1" ht="18.75" x14ac:dyDescent="0.3">
      <c r="A71" s="40"/>
      <c r="B71" s="47"/>
      <c r="C71" s="71"/>
      <c r="D71" s="18"/>
      <c r="E71" s="100" t="s">
        <v>14</v>
      </c>
      <c r="F71" s="28"/>
      <c r="G71" s="28">
        <v>8000</v>
      </c>
      <c r="H71" s="28">
        <f>F71+G71</f>
        <v>8000</v>
      </c>
      <c r="I71" s="89"/>
      <c r="J71" s="89"/>
      <c r="K71" s="28">
        <v>2500</v>
      </c>
      <c r="L71" s="28">
        <f t="shared" si="10"/>
        <v>10500</v>
      </c>
      <c r="M71" s="60" t="s">
        <v>43</v>
      </c>
      <c r="N71" s="61" t="s">
        <v>81</v>
      </c>
      <c r="P71" s="61"/>
    </row>
    <row r="72" spans="1:16" s="9" customFormat="1" ht="18.75" x14ac:dyDescent="0.3">
      <c r="A72" s="40"/>
      <c r="B72" s="47"/>
      <c r="C72" s="71"/>
      <c r="D72" s="68" t="s">
        <v>126</v>
      </c>
      <c r="E72" s="69"/>
      <c r="F72" s="28"/>
      <c r="G72" s="28"/>
      <c r="H72" s="28"/>
      <c r="I72" s="28"/>
      <c r="J72" s="89"/>
      <c r="K72" s="89"/>
      <c r="L72" s="28"/>
      <c r="M72" s="57"/>
      <c r="N72" s="61"/>
    </row>
    <row r="73" spans="1:16" s="9" customFormat="1" ht="18.75" x14ac:dyDescent="0.3">
      <c r="A73" s="40"/>
      <c r="B73" s="47"/>
      <c r="C73" s="71"/>
      <c r="D73" s="18"/>
      <c r="E73" s="100" t="s">
        <v>129</v>
      </c>
      <c r="F73" s="75"/>
      <c r="G73" s="28"/>
      <c r="H73" s="28"/>
      <c r="I73" s="28"/>
      <c r="J73" s="28"/>
      <c r="K73" s="28">
        <v>3015</v>
      </c>
      <c r="L73" s="28">
        <f>+H73+I73+J73+K73</f>
        <v>3015</v>
      </c>
      <c r="M73" s="61" t="s">
        <v>130</v>
      </c>
      <c r="N73" s="61" t="s">
        <v>113</v>
      </c>
    </row>
    <row r="74" spans="1:16" s="9" customFormat="1" ht="18.75" x14ac:dyDescent="0.3">
      <c r="A74" s="40"/>
      <c r="B74" s="47"/>
      <c r="C74" s="71"/>
      <c r="D74" s="18"/>
      <c r="E74" s="32" t="s">
        <v>22</v>
      </c>
      <c r="F74" s="28"/>
      <c r="G74" s="28"/>
      <c r="H74" s="28"/>
      <c r="I74" s="28">
        <v>302955</v>
      </c>
      <c r="J74" s="89"/>
      <c r="K74" s="28">
        <f>9210+85955</f>
        <v>95165</v>
      </c>
      <c r="L74" s="28">
        <f>+H74+I74+J74+K74</f>
        <v>398120</v>
      </c>
      <c r="M74" s="57" t="s">
        <v>88</v>
      </c>
      <c r="N74" s="61" t="s">
        <v>113</v>
      </c>
    </row>
    <row r="75" spans="1:16" s="9" customFormat="1" ht="26.25" customHeight="1" x14ac:dyDescent="0.3">
      <c r="A75" s="40"/>
      <c r="B75" s="47"/>
      <c r="C75" s="71" t="s">
        <v>62</v>
      </c>
      <c r="D75" s="98"/>
      <c r="E75" s="99"/>
      <c r="F75" s="55">
        <f>SUM(F77)</f>
        <v>100000</v>
      </c>
      <c r="G75" s="55">
        <f>SUM(G77)</f>
        <v>89486</v>
      </c>
      <c r="H75" s="55">
        <f>SUM(H76:H77)</f>
        <v>189486</v>
      </c>
      <c r="I75" s="55">
        <f t="shared" ref="I75:L75" si="11">SUM(I76:I77)</f>
        <v>0</v>
      </c>
      <c r="J75" s="55">
        <f t="shared" si="11"/>
        <v>5000</v>
      </c>
      <c r="K75" s="55">
        <f t="shared" si="11"/>
        <v>-5896</v>
      </c>
      <c r="L75" s="55">
        <f t="shared" si="11"/>
        <v>188590</v>
      </c>
      <c r="M75" s="36"/>
    </row>
    <row r="76" spans="1:16" s="9" customFormat="1" ht="18.75" x14ac:dyDescent="0.3">
      <c r="A76" s="40"/>
      <c r="B76" s="47"/>
      <c r="C76" s="36"/>
      <c r="D76" s="18" t="s">
        <v>74</v>
      </c>
      <c r="E76" s="67"/>
      <c r="F76" s="76"/>
      <c r="G76" s="28"/>
      <c r="H76" s="55"/>
      <c r="I76" s="89"/>
      <c r="J76" s="89"/>
      <c r="K76" s="89"/>
      <c r="L76" s="92"/>
      <c r="M76" s="36"/>
    </row>
    <row r="77" spans="1:16" s="9" customFormat="1" ht="18.75" x14ac:dyDescent="0.3">
      <c r="A77" s="40"/>
      <c r="B77" s="47"/>
      <c r="C77" s="101"/>
      <c r="D77" s="18"/>
      <c r="E77" s="102" t="s">
        <v>28</v>
      </c>
      <c r="F77" s="80">
        <v>100000</v>
      </c>
      <c r="G77" s="28">
        <v>89486</v>
      </c>
      <c r="H77" s="28">
        <f>F77+G77</f>
        <v>189486</v>
      </c>
      <c r="I77" s="89"/>
      <c r="J77" s="28">
        <v>5000</v>
      </c>
      <c r="K77" s="28">
        <v>-5896</v>
      </c>
      <c r="L77" s="28">
        <f t="shared" ref="L77" si="12">+H77+I77+J77+K77</f>
        <v>188590</v>
      </c>
      <c r="M77" s="60" t="s">
        <v>50</v>
      </c>
      <c r="N77" s="60" t="s">
        <v>23</v>
      </c>
    </row>
    <row r="78" spans="1:16" s="10" customFormat="1" ht="23.25" customHeight="1" x14ac:dyDescent="0.3">
      <c r="A78" s="40"/>
      <c r="B78" s="47"/>
      <c r="C78" s="71" t="s">
        <v>61</v>
      </c>
      <c r="D78" s="98"/>
      <c r="E78" s="99"/>
      <c r="F78" s="55">
        <f>SUM(F81)</f>
        <v>400</v>
      </c>
      <c r="G78" s="28"/>
      <c r="H78" s="55">
        <f>SUM(H81:H81)</f>
        <v>400</v>
      </c>
      <c r="I78" s="55">
        <f>+I81</f>
        <v>0</v>
      </c>
      <c r="J78" s="55">
        <f>+J81</f>
        <v>0</v>
      </c>
      <c r="K78" s="55">
        <f>SUM(K79:K84)</f>
        <v>28913</v>
      </c>
      <c r="L78" s="55">
        <f>SUM(L79:L84)</f>
        <v>29313</v>
      </c>
      <c r="M78" s="64"/>
    </row>
    <row r="79" spans="1:16" ht="18.75" x14ac:dyDescent="0.3">
      <c r="A79" s="40"/>
      <c r="B79" s="47"/>
      <c r="C79" s="71"/>
      <c r="D79" s="18" t="s">
        <v>73</v>
      </c>
      <c r="E79" s="103"/>
      <c r="F79" s="77"/>
      <c r="G79" s="28"/>
      <c r="H79" s="28"/>
      <c r="I79" s="87"/>
      <c r="J79" s="87"/>
      <c r="K79" s="87"/>
      <c r="L79" s="91"/>
    </row>
    <row r="80" spans="1:16" ht="18.75" x14ac:dyDescent="0.3">
      <c r="A80" s="40"/>
      <c r="B80" s="47"/>
      <c r="C80" s="71"/>
      <c r="D80" s="18"/>
      <c r="E80" s="100" t="s">
        <v>127</v>
      </c>
      <c r="F80" s="77"/>
      <c r="G80" s="28"/>
      <c r="H80" s="28"/>
      <c r="I80" s="87"/>
      <c r="J80" s="87"/>
      <c r="K80" s="28">
        <v>2413</v>
      </c>
      <c r="L80" s="28">
        <f t="shared" ref="L80:L84" si="13">+H80+I80+J80+K80</f>
        <v>2413</v>
      </c>
      <c r="M80" s="93" t="s">
        <v>128</v>
      </c>
      <c r="N80" s="1" t="s">
        <v>80</v>
      </c>
    </row>
    <row r="81" spans="1:14" ht="18.75" x14ac:dyDescent="0.3">
      <c r="A81" s="40"/>
      <c r="B81" s="47"/>
      <c r="C81" s="101"/>
      <c r="D81" s="18"/>
      <c r="E81" s="100" t="s">
        <v>79</v>
      </c>
      <c r="F81" s="82">
        <v>400</v>
      </c>
      <c r="G81" s="28"/>
      <c r="H81" s="28">
        <f>F81+G81</f>
        <v>400</v>
      </c>
      <c r="I81" s="87"/>
      <c r="J81" s="87"/>
      <c r="K81" s="87"/>
      <c r="L81" s="28">
        <f t="shared" si="13"/>
        <v>400</v>
      </c>
      <c r="M81" s="57" t="s">
        <v>104</v>
      </c>
      <c r="N81" s="1" t="s">
        <v>80</v>
      </c>
    </row>
    <row r="82" spans="1:14" ht="18.75" x14ac:dyDescent="0.3">
      <c r="A82" s="40"/>
      <c r="B82" s="47"/>
      <c r="C82" s="101"/>
      <c r="D82" s="18" t="s">
        <v>149</v>
      </c>
      <c r="E82" s="100"/>
      <c r="F82" s="82"/>
      <c r="G82" s="96"/>
      <c r="H82" s="28"/>
      <c r="I82" s="87"/>
      <c r="J82" s="87"/>
      <c r="K82" s="87"/>
      <c r="L82" s="28"/>
    </row>
    <row r="83" spans="1:14" ht="18.75" x14ac:dyDescent="0.3">
      <c r="A83" s="40"/>
      <c r="B83" s="47"/>
      <c r="C83" s="101"/>
      <c r="D83" s="18"/>
      <c r="E83" s="100" t="s">
        <v>153</v>
      </c>
      <c r="F83" s="82"/>
      <c r="G83" s="96"/>
      <c r="H83" s="28"/>
      <c r="I83" s="87"/>
      <c r="J83" s="87"/>
      <c r="K83" s="28">
        <v>3500</v>
      </c>
      <c r="L83" s="28">
        <f t="shared" si="13"/>
        <v>3500</v>
      </c>
      <c r="M83" s="93" t="s">
        <v>154</v>
      </c>
      <c r="N83" s="1" t="s">
        <v>148</v>
      </c>
    </row>
    <row r="84" spans="1:14" ht="19.5" thickBot="1" x14ac:dyDescent="0.35">
      <c r="A84" s="40"/>
      <c r="B84" s="47"/>
      <c r="C84" s="101"/>
      <c r="D84" s="18"/>
      <c r="E84" s="100" t="s">
        <v>146</v>
      </c>
      <c r="F84" s="82"/>
      <c r="G84" s="96"/>
      <c r="H84" s="28"/>
      <c r="I84" s="87"/>
      <c r="J84" s="90"/>
      <c r="K84" s="28">
        <v>23000</v>
      </c>
      <c r="L84" s="28">
        <f t="shared" si="13"/>
        <v>23000</v>
      </c>
      <c r="M84" s="93" t="s">
        <v>147</v>
      </c>
      <c r="N84" s="1" t="s">
        <v>148</v>
      </c>
    </row>
    <row r="85" spans="1:14" s="11" customFormat="1" ht="46.5" customHeight="1" thickBot="1" x14ac:dyDescent="0.3">
      <c r="A85" s="106"/>
      <c r="B85" s="104" t="s">
        <v>3</v>
      </c>
      <c r="C85" s="51"/>
      <c r="D85" s="52"/>
      <c r="E85" s="105"/>
      <c r="F85" s="84">
        <f>F67+F7</f>
        <v>3625320</v>
      </c>
      <c r="G85" s="83">
        <f>G67+G7</f>
        <v>111948</v>
      </c>
      <c r="H85" s="53">
        <f>+H7+H67</f>
        <v>3799481</v>
      </c>
      <c r="I85" s="53">
        <f>+I7+I67</f>
        <v>1395663</v>
      </c>
      <c r="J85" s="53">
        <f>+J7+J67</f>
        <v>63830</v>
      </c>
      <c r="K85" s="53">
        <f>+K7+K67</f>
        <v>91073</v>
      </c>
      <c r="L85" s="53">
        <f>+L7+L67</f>
        <v>5361547</v>
      </c>
      <c r="M85" s="65"/>
    </row>
  </sheetData>
  <sortState ref="E10:N15">
    <sortCondition ref="E10"/>
  </sortState>
  <mergeCells count="1">
    <mergeCell ref="A4:L4"/>
  </mergeCells>
  <printOptions horizontalCentered="1"/>
  <pageMargins left="0.43307086614173229" right="0.43307086614173229" top="0.47244094488188981" bottom="0.43307086614173229" header="0.27559055118110237" footer="0.15748031496062992"/>
  <pageSetup paperSize="9" scale="34" firstPageNumber="56" fitToHeight="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2BB27FB-5196-47C7-9DB7-88B1E7B333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Nagy Gabriella</cp:lastModifiedBy>
  <cp:lastPrinted>2026-02-23T13:18:51Z</cp:lastPrinted>
  <dcterms:created xsi:type="dcterms:W3CDTF">2011-01-19T13:10:16Z</dcterms:created>
  <dcterms:modified xsi:type="dcterms:W3CDTF">2026-02-23T13:19:03Z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