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2. év dolgai\TEST3 2022\TEST3.V2\"/>
    </mc:Choice>
  </mc:AlternateContent>
  <xr:revisionPtr revIDLastSave="0" documentId="13_ncr:1_{9B0E4B5B-0432-47E4-943F-6D6B4C13E4F7}" xr6:coauthVersionLast="36" xr6:coauthVersionMax="36" xr10:uidLastSave="{00000000-0000-0000-0000-000000000000}"/>
  <bookViews>
    <workbookView xWindow="0" yWindow="0" windowWidth="19200" windowHeight="11385" tabRatio="567" activeTab="1" xr2:uid="{00000000-000D-0000-FFFF-FFFF00000000}"/>
  </bookViews>
  <sheets>
    <sheet name="KIADÁSOK_BEVÉTELEK kerület össz" sheetId="15" r:id="rId1"/>
    <sheet name="KIADÁSOK_BEVÉTELEK intézményenk" sheetId="13" r:id="rId2"/>
    <sheet name="Munka1" sheetId="14" r:id="rId3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intézményenk'!$M$1:$CM$76</definedName>
    <definedName name="_xlnm.Print_Area" localSheetId="0">'KIADÁSOK_BEVÉTELEK kerület össz'!$A$1:$L$93</definedName>
  </definedNames>
  <calcPr calcId="191029"/>
</workbook>
</file>

<file path=xl/calcChain.xml><?xml version="1.0" encoding="utf-8"?>
<calcChain xmlns="http://schemas.openxmlformats.org/spreadsheetml/2006/main">
  <c r="P70" i="13" l="1"/>
  <c r="P54" i="13"/>
  <c r="X39" i="13"/>
  <c r="X56" i="13"/>
  <c r="O56" i="13" l="1"/>
  <c r="P56" i="13"/>
  <c r="O54" i="13"/>
  <c r="I41" i="15" l="1"/>
  <c r="F70" i="13" l="1"/>
  <c r="Y43" i="13" l="1"/>
  <c r="V40" i="13"/>
  <c r="D46" i="15" l="1"/>
  <c r="CM82" i="13"/>
  <c r="CF82" i="13"/>
  <c r="CM78" i="13"/>
  <c r="CF78" i="13"/>
  <c r="CH76" i="13"/>
  <c r="CH74" i="13" s="1"/>
  <c r="CG76" i="13"/>
  <c r="CF76" i="13"/>
  <c r="CG74" i="13"/>
  <c r="CF74" i="13"/>
  <c r="M71" i="13" l="1"/>
  <c r="M72" i="13" s="1"/>
  <c r="Y53" i="13" l="1"/>
  <c r="L69" i="13" l="1"/>
  <c r="L68" i="13"/>
  <c r="L67" i="13"/>
  <c r="L66" i="13"/>
  <c r="L63" i="13"/>
  <c r="L62" i="13"/>
  <c r="L61" i="13"/>
  <c r="L60" i="13"/>
  <c r="L59" i="13"/>
  <c r="L58" i="13"/>
  <c r="L57" i="13"/>
  <c r="L56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0" i="13"/>
  <c r="L11" i="13"/>
  <c r="L12" i="13"/>
  <c r="L13" i="13"/>
  <c r="L14" i="13"/>
  <c r="L15" i="13"/>
  <c r="L16" i="13"/>
  <c r="L17" i="13"/>
  <c r="L18" i="13"/>
  <c r="L19" i="13"/>
  <c r="L20" i="13"/>
  <c r="L21" i="13"/>
  <c r="L23" i="13"/>
  <c r="L24" i="13"/>
  <c r="L25" i="13"/>
  <c r="L26" i="13"/>
  <c r="L27" i="13"/>
  <c r="L28" i="13"/>
  <c r="L29" i="13"/>
  <c r="L30" i="13"/>
  <c r="L31" i="13"/>
  <c r="L34" i="13"/>
  <c r="L35" i="13"/>
  <c r="L36" i="13"/>
  <c r="L37" i="13"/>
  <c r="L38" i="13"/>
  <c r="L10" i="13"/>
  <c r="K46" i="13"/>
  <c r="K48" i="13"/>
  <c r="K49" i="13"/>
  <c r="K50" i="13"/>
  <c r="K51" i="13"/>
  <c r="K52" i="13"/>
  <c r="K53" i="13"/>
  <c r="K54" i="13"/>
  <c r="K56" i="13"/>
  <c r="K57" i="13"/>
  <c r="K59" i="13"/>
  <c r="K60" i="13"/>
  <c r="K61" i="13"/>
  <c r="K62" i="13"/>
  <c r="K66" i="13"/>
  <c r="K71" i="13" s="1"/>
  <c r="K67" i="13"/>
  <c r="K68" i="13"/>
  <c r="K69" i="13"/>
  <c r="L71" i="13"/>
  <c r="K24" i="13"/>
  <c r="K25" i="13"/>
  <c r="K26" i="13"/>
  <c r="K27" i="13"/>
  <c r="K29" i="13"/>
  <c r="K30" i="13"/>
  <c r="K34" i="13"/>
  <c r="K35" i="13"/>
  <c r="K36" i="13"/>
  <c r="K37" i="13"/>
  <c r="K38" i="13"/>
  <c r="K20" i="13"/>
  <c r="K21" i="13"/>
  <c r="K16" i="13"/>
  <c r="K17" i="13"/>
  <c r="K12" i="13"/>
  <c r="K13" i="13"/>
  <c r="K11" i="13"/>
  <c r="D76" i="13" l="1"/>
  <c r="G75" i="13"/>
  <c r="H75" i="13"/>
  <c r="F75" i="13"/>
  <c r="I75" i="13" s="1"/>
  <c r="D75" i="13"/>
  <c r="BZ76" i="13"/>
  <c r="BY76" i="13"/>
  <c r="BX76" i="13"/>
  <c r="BQ76" i="13"/>
  <c r="D77" i="15"/>
  <c r="F46" i="13"/>
  <c r="G46" i="13"/>
  <c r="H46" i="13"/>
  <c r="H48" i="13"/>
  <c r="F49" i="13"/>
  <c r="G49" i="13"/>
  <c r="H49" i="13"/>
  <c r="F50" i="13"/>
  <c r="G50" i="13"/>
  <c r="H50" i="13"/>
  <c r="F51" i="13"/>
  <c r="G51" i="13"/>
  <c r="H51" i="13"/>
  <c r="F52" i="13"/>
  <c r="G52" i="13"/>
  <c r="H52" i="13"/>
  <c r="F53" i="13"/>
  <c r="G53" i="13"/>
  <c r="H53" i="13"/>
  <c r="F54" i="13"/>
  <c r="G54" i="13"/>
  <c r="H54" i="13"/>
  <c r="F56" i="13"/>
  <c r="G56" i="13"/>
  <c r="F57" i="13"/>
  <c r="G57" i="13"/>
  <c r="H57" i="13"/>
  <c r="F58" i="13"/>
  <c r="G58" i="13"/>
  <c r="F59" i="13"/>
  <c r="G59" i="13"/>
  <c r="H59" i="13"/>
  <c r="F60" i="13"/>
  <c r="G60" i="13"/>
  <c r="H60" i="13"/>
  <c r="F61" i="13"/>
  <c r="G61" i="13"/>
  <c r="H61" i="13"/>
  <c r="F62" i="13"/>
  <c r="G62" i="13"/>
  <c r="H62" i="13"/>
  <c r="F66" i="13"/>
  <c r="G66" i="13"/>
  <c r="H66" i="13"/>
  <c r="F67" i="13"/>
  <c r="G67" i="13"/>
  <c r="H67" i="13"/>
  <c r="F68" i="13"/>
  <c r="G68" i="13"/>
  <c r="H68" i="13"/>
  <c r="F69" i="13"/>
  <c r="G69" i="13"/>
  <c r="H69" i="13"/>
  <c r="G70" i="13"/>
  <c r="H70" i="13"/>
  <c r="F11" i="13"/>
  <c r="G11" i="13"/>
  <c r="H11" i="13"/>
  <c r="F12" i="13"/>
  <c r="G12" i="13"/>
  <c r="H12" i="13"/>
  <c r="F13" i="13"/>
  <c r="G13" i="13"/>
  <c r="H13" i="13"/>
  <c r="F14" i="13"/>
  <c r="G14" i="13"/>
  <c r="H14" i="13"/>
  <c r="F16" i="13"/>
  <c r="G16" i="13"/>
  <c r="H16" i="13"/>
  <c r="F17" i="13"/>
  <c r="G17" i="13"/>
  <c r="H17" i="13"/>
  <c r="F18" i="13"/>
  <c r="G18" i="13"/>
  <c r="H18" i="13"/>
  <c r="F19" i="13"/>
  <c r="G19" i="13"/>
  <c r="H19" i="13"/>
  <c r="F20" i="13"/>
  <c r="G20" i="13"/>
  <c r="H20" i="13"/>
  <c r="F21" i="13"/>
  <c r="G21" i="13"/>
  <c r="H21" i="13"/>
  <c r="H23" i="13"/>
  <c r="F24" i="13"/>
  <c r="G24" i="13"/>
  <c r="H24" i="13"/>
  <c r="F25" i="13"/>
  <c r="G25" i="13"/>
  <c r="H25" i="13"/>
  <c r="F26" i="13"/>
  <c r="G26" i="13"/>
  <c r="H26" i="13"/>
  <c r="F27" i="13"/>
  <c r="G27" i="13"/>
  <c r="H27" i="13"/>
  <c r="H28" i="13"/>
  <c r="F29" i="13"/>
  <c r="G29" i="13"/>
  <c r="H29" i="13"/>
  <c r="F30" i="13"/>
  <c r="G30" i="13"/>
  <c r="H30" i="13"/>
  <c r="F34" i="13"/>
  <c r="G34" i="13"/>
  <c r="H34" i="13"/>
  <c r="F35" i="13"/>
  <c r="G35" i="13"/>
  <c r="H35" i="13"/>
  <c r="F36" i="13"/>
  <c r="G36" i="13"/>
  <c r="H36" i="13"/>
  <c r="H37" i="13"/>
  <c r="H38" i="13"/>
  <c r="J59" i="13"/>
  <c r="J67" i="13"/>
  <c r="J68" i="13"/>
  <c r="J69" i="13"/>
  <c r="I67" i="13"/>
  <c r="I68" i="13"/>
  <c r="I69" i="13"/>
  <c r="I66" i="13"/>
  <c r="I61" i="13"/>
  <c r="I59" i="13"/>
  <c r="J24" i="13"/>
  <c r="J25" i="13"/>
  <c r="J36" i="13"/>
  <c r="I35" i="13"/>
  <c r="I36" i="13"/>
  <c r="I34" i="13"/>
  <c r="I29" i="13"/>
  <c r="I25" i="13"/>
  <c r="I24" i="13"/>
  <c r="I21" i="13"/>
  <c r="I20" i="13"/>
  <c r="I19" i="13"/>
  <c r="D64" i="13"/>
  <c r="M70" i="13"/>
  <c r="M61" i="13"/>
  <c r="M57" i="13"/>
  <c r="M56" i="13"/>
  <c r="M54" i="13"/>
  <c r="M53" i="13"/>
  <c r="M45" i="13"/>
  <c r="D43" i="13"/>
  <c r="E11" i="13"/>
  <c r="E10" i="13" s="1"/>
  <c r="E12" i="13"/>
  <c r="E13" i="13"/>
  <c r="E16" i="13"/>
  <c r="E15" i="13" s="1"/>
  <c r="E17" i="13"/>
  <c r="E20" i="13"/>
  <c r="E21" i="13"/>
  <c r="E19" i="13" s="1"/>
  <c r="E24" i="13"/>
  <c r="E23" i="13" s="1"/>
  <c r="E31" i="13" s="1"/>
  <c r="E25" i="13"/>
  <c r="E26" i="13"/>
  <c r="E27" i="13"/>
  <c r="E29" i="13"/>
  <c r="E30" i="13"/>
  <c r="E28" i="13" s="1"/>
  <c r="E34" i="13"/>
  <c r="E35" i="13"/>
  <c r="E36" i="13"/>
  <c r="E38" i="13"/>
  <c r="E40" i="13" s="1"/>
  <c r="E49" i="13"/>
  <c r="E50" i="13"/>
  <c r="E52" i="13"/>
  <c r="E53" i="13"/>
  <c r="E54" i="13"/>
  <c r="E55" i="13"/>
  <c r="E64" i="13" s="1"/>
  <c r="E72" i="13" s="1"/>
  <c r="E59" i="13"/>
  <c r="E58" i="13" s="1"/>
  <c r="E63" i="13" s="1"/>
  <c r="E60" i="13"/>
  <c r="E61" i="13"/>
  <c r="E62" i="13"/>
  <c r="E66" i="13"/>
  <c r="E67" i="13"/>
  <c r="E68" i="13"/>
  <c r="E69" i="13"/>
  <c r="E71" i="13"/>
  <c r="D35" i="13"/>
  <c r="D36" i="13"/>
  <c r="D37" i="13"/>
  <c r="D38" i="13"/>
  <c r="D34" i="13"/>
  <c r="D30" i="13"/>
  <c r="D29" i="13"/>
  <c r="D26" i="13"/>
  <c r="D25" i="13"/>
  <c r="D24" i="13"/>
  <c r="D21" i="13"/>
  <c r="D20" i="13"/>
  <c r="D16" i="13"/>
  <c r="D12" i="13"/>
  <c r="D13" i="13"/>
  <c r="M18" i="13"/>
  <c r="D18" i="13" s="1"/>
  <c r="M27" i="13"/>
  <c r="D27" i="13" s="1"/>
  <c r="M17" i="13"/>
  <c r="D17" i="13" s="1"/>
  <c r="M14" i="13"/>
  <c r="D14" i="13" s="1"/>
  <c r="M11" i="13"/>
  <c r="D11" i="13" s="1"/>
  <c r="S10" i="13"/>
  <c r="AF15" i="13"/>
  <c r="S23" i="13" l="1"/>
  <c r="K23" i="13" s="1"/>
  <c r="AI10" i="13" l="1"/>
  <c r="P58" i="13" l="1"/>
  <c r="H58" i="13" s="1"/>
  <c r="AF76" i="13" l="1"/>
  <c r="AF74" i="13" l="1"/>
  <c r="H76" i="13"/>
  <c r="H74" i="13" s="1"/>
  <c r="CI71" i="13"/>
  <c r="CI58" i="13"/>
  <c r="CI63" i="13" s="1"/>
  <c r="CI47" i="13"/>
  <c r="CI55" i="13" s="1"/>
  <c r="CI40" i="13"/>
  <c r="CI28" i="13"/>
  <c r="CI23" i="13"/>
  <c r="CI19" i="13"/>
  <c r="CI15" i="13"/>
  <c r="CI10" i="13"/>
  <c r="CA71" i="13"/>
  <c r="CA58" i="13"/>
  <c r="CA63" i="13" s="1"/>
  <c r="CA47" i="13"/>
  <c r="CA55" i="13" s="1"/>
  <c r="CA40" i="13"/>
  <c r="CA28" i="13"/>
  <c r="CA23" i="13"/>
  <c r="CA19" i="13"/>
  <c r="CA15" i="13"/>
  <c r="CA10" i="13"/>
  <c r="BS71" i="13"/>
  <c r="BS58" i="13"/>
  <c r="BS63" i="13" s="1"/>
  <c r="BS47" i="13"/>
  <c r="BS55" i="13" s="1"/>
  <c r="BS40" i="13"/>
  <c r="BS28" i="13"/>
  <c r="BS23" i="13"/>
  <c r="BS19" i="13"/>
  <c r="BS15" i="13"/>
  <c r="BS10" i="13"/>
  <c r="BK71" i="13"/>
  <c r="BK58" i="13"/>
  <c r="BK63" i="13" s="1"/>
  <c r="BK47" i="13"/>
  <c r="BK55" i="13" s="1"/>
  <c r="BK40" i="13"/>
  <c r="BK28" i="13"/>
  <c r="BK23" i="13"/>
  <c r="BK19" i="13"/>
  <c r="BK15" i="13"/>
  <c r="BK10" i="13"/>
  <c r="BC43" i="13"/>
  <c r="H43" i="13" s="1"/>
  <c r="BC44" i="13"/>
  <c r="H44" i="13" s="1"/>
  <c r="BC45" i="13"/>
  <c r="H45" i="13" s="1"/>
  <c r="BC46" i="13"/>
  <c r="BC48" i="13"/>
  <c r="BC49" i="13"/>
  <c r="BC50" i="13"/>
  <c r="BC51" i="13"/>
  <c r="BC52" i="13"/>
  <c r="BC53" i="13"/>
  <c r="BC54" i="13"/>
  <c r="BC56" i="13"/>
  <c r="H56" i="13" s="1"/>
  <c r="BC57" i="13"/>
  <c r="BC59" i="13"/>
  <c r="BC60" i="13"/>
  <c r="BC61" i="13"/>
  <c r="BC62" i="13"/>
  <c r="BC66" i="13"/>
  <c r="BC67" i="13"/>
  <c r="BC68" i="13"/>
  <c r="BC69" i="13"/>
  <c r="BC70" i="13"/>
  <c r="BC11" i="13"/>
  <c r="BC12" i="13"/>
  <c r="BC13" i="13"/>
  <c r="BC14" i="13"/>
  <c r="BC16" i="13"/>
  <c r="BC17" i="13"/>
  <c r="BC18" i="13"/>
  <c r="BC20" i="13"/>
  <c r="BC21" i="13"/>
  <c r="BC24" i="13"/>
  <c r="BC25" i="13"/>
  <c r="BC26" i="13"/>
  <c r="BC27" i="13"/>
  <c r="BC29" i="13"/>
  <c r="BC30" i="13"/>
  <c r="BC34" i="13"/>
  <c r="BC35" i="13"/>
  <c r="BC36" i="13"/>
  <c r="BC37" i="13"/>
  <c r="BC38" i="13"/>
  <c r="BC39" i="13"/>
  <c r="AU71" i="13"/>
  <c r="AU58" i="13"/>
  <c r="AU63" i="13" s="1"/>
  <c r="AU47" i="13"/>
  <c r="AU55" i="13" s="1"/>
  <c r="AU40" i="13"/>
  <c r="AU28" i="13"/>
  <c r="AU23" i="13"/>
  <c r="AU19" i="13"/>
  <c r="AU15" i="13"/>
  <c r="AF71" i="13"/>
  <c r="AF58" i="13"/>
  <c r="AF63" i="13" s="1"/>
  <c r="AF47" i="13"/>
  <c r="AF55" i="13" s="1"/>
  <c r="AF40" i="13"/>
  <c r="AF28" i="13"/>
  <c r="AF23" i="13"/>
  <c r="AF19" i="13"/>
  <c r="AF10" i="13"/>
  <c r="X71" i="13"/>
  <c r="X58" i="13"/>
  <c r="X47" i="13"/>
  <c r="X55" i="13" s="1"/>
  <c r="X40" i="13"/>
  <c r="X28" i="13"/>
  <c r="X23" i="13"/>
  <c r="X19" i="13"/>
  <c r="X15" i="13"/>
  <c r="X10" i="13"/>
  <c r="X22" i="13" l="1"/>
  <c r="X63" i="13"/>
  <c r="X64" i="13" s="1"/>
  <c r="BK22" i="13"/>
  <c r="BK64" i="13"/>
  <c r="BK72" i="13" s="1"/>
  <c r="BS31" i="13"/>
  <c r="BC71" i="13"/>
  <c r="CI31" i="13"/>
  <c r="AU64" i="13"/>
  <c r="AU72" i="13" s="1"/>
  <c r="CA64" i="13"/>
  <c r="CA72" i="13" s="1"/>
  <c r="BC63" i="13"/>
  <c r="BC28" i="13"/>
  <c r="X31" i="13"/>
  <c r="AF31" i="13"/>
  <c r="H31" i="13" s="1"/>
  <c r="AU31" i="13"/>
  <c r="BC23" i="13"/>
  <c r="BK31" i="13"/>
  <c r="BK32" i="13" s="1"/>
  <c r="BK41" i="13" s="1"/>
  <c r="BS22" i="13"/>
  <c r="BC19" i="13"/>
  <c r="BC15" i="13"/>
  <c r="CA31" i="13"/>
  <c r="BC31" i="13" s="1"/>
  <c r="BC40" i="13"/>
  <c r="CI22" i="13"/>
  <c r="CI32" i="13" s="1"/>
  <c r="CI41" i="13" s="1"/>
  <c r="BS64" i="13"/>
  <c r="BS72" i="13" s="1"/>
  <c r="CA22" i="13"/>
  <c r="CA32" i="13" s="1"/>
  <c r="CA41" i="13" s="1"/>
  <c r="AF22" i="13"/>
  <c r="AF32" i="13" s="1"/>
  <c r="AF41" i="13" s="1"/>
  <c r="BC10" i="13"/>
  <c r="BC58" i="13"/>
  <c r="BC47" i="13"/>
  <c r="BS32" i="13"/>
  <c r="BS41" i="13" s="1"/>
  <c r="AF64" i="13"/>
  <c r="AF72" i="13" s="1"/>
  <c r="CI64" i="13"/>
  <c r="CI72" i="13" s="1"/>
  <c r="BC55" i="13"/>
  <c r="P40" i="13"/>
  <c r="P28" i="13"/>
  <c r="P23" i="13"/>
  <c r="P19" i="13"/>
  <c r="P15" i="13"/>
  <c r="H15" i="13" s="1"/>
  <c r="P10" i="13"/>
  <c r="H10" i="13" s="1"/>
  <c r="P71" i="13"/>
  <c r="P63" i="13"/>
  <c r="H63" i="13" s="1"/>
  <c r="P47" i="13"/>
  <c r="BC72" i="13" l="1"/>
  <c r="X72" i="13"/>
  <c r="X32" i="13"/>
  <c r="X41" i="13" s="1"/>
  <c r="P55" i="13"/>
  <c r="H55" i="13" s="1"/>
  <c r="H68" i="15" s="1"/>
  <c r="H45" i="15" s="1"/>
  <c r="H47" i="13"/>
  <c r="H20" i="15"/>
  <c r="H16" i="15"/>
  <c r="H76" i="15"/>
  <c r="H46" i="15" s="1"/>
  <c r="BC41" i="13"/>
  <c r="P31" i="13"/>
  <c r="H32" i="15" s="1"/>
  <c r="BC32" i="13"/>
  <c r="BC64" i="13"/>
  <c r="BC22" i="13"/>
  <c r="AF78" i="13"/>
  <c r="P22" i="13"/>
  <c r="H22" i="13" s="1"/>
  <c r="CJ70" i="13"/>
  <c r="CJ69" i="13"/>
  <c r="CJ68" i="13"/>
  <c r="CJ67" i="13"/>
  <c r="CJ66" i="13"/>
  <c r="CJ65" i="13"/>
  <c r="CJ62" i="13"/>
  <c r="CJ61" i="13"/>
  <c r="CJ60" i="13"/>
  <c r="CJ59" i="13"/>
  <c r="CJ57" i="13"/>
  <c r="CJ56" i="13"/>
  <c r="CJ54" i="13"/>
  <c r="CJ53" i="13"/>
  <c r="CJ52" i="13"/>
  <c r="CJ51" i="13"/>
  <c r="CJ50" i="13"/>
  <c r="CJ49" i="13"/>
  <c r="CJ48" i="13"/>
  <c r="CJ46" i="13"/>
  <c r="CJ45" i="13"/>
  <c r="CJ44" i="13"/>
  <c r="CJ43" i="13"/>
  <c r="CJ39" i="13"/>
  <c r="CJ76" i="13" s="1"/>
  <c r="CJ74" i="13" s="1"/>
  <c r="CJ38" i="13"/>
  <c r="CJ37" i="13"/>
  <c r="CJ36" i="13"/>
  <c r="CJ35" i="13"/>
  <c r="CJ34" i="13"/>
  <c r="CJ33" i="13"/>
  <c r="CJ30" i="13"/>
  <c r="CJ29" i="13"/>
  <c r="CJ27" i="13"/>
  <c r="CJ26" i="13"/>
  <c r="CJ25" i="13"/>
  <c r="CJ24" i="13"/>
  <c r="CJ21" i="13"/>
  <c r="CJ20" i="13"/>
  <c r="CJ18" i="13"/>
  <c r="CJ17" i="13"/>
  <c r="CJ16" i="13"/>
  <c r="CJ14" i="13"/>
  <c r="CJ13" i="13"/>
  <c r="CJ12" i="13"/>
  <c r="CJ11" i="13"/>
  <c r="CB70" i="13"/>
  <c r="CB69" i="13"/>
  <c r="CB68" i="13"/>
  <c r="CB67" i="13"/>
  <c r="CB66" i="13"/>
  <c r="CB65" i="13"/>
  <c r="CB62" i="13"/>
  <c r="CB61" i="13"/>
  <c r="CB60" i="13"/>
  <c r="CB59" i="13"/>
  <c r="CB57" i="13"/>
  <c r="CB56" i="13"/>
  <c r="CB54" i="13"/>
  <c r="CB53" i="13"/>
  <c r="CB52" i="13"/>
  <c r="CB51" i="13"/>
  <c r="CB50" i="13"/>
  <c r="CB49" i="13"/>
  <c r="CB48" i="13"/>
  <c r="CB46" i="13"/>
  <c r="CB45" i="13"/>
  <c r="CB44" i="13"/>
  <c r="CB43" i="13"/>
  <c r="CB39" i="13"/>
  <c r="CB38" i="13"/>
  <c r="CB37" i="13"/>
  <c r="CB36" i="13"/>
  <c r="CB35" i="13"/>
  <c r="CB34" i="13"/>
  <c r="CB33" i="13"/>
  <c r="CB30" i="13"/>
  <c r="CB29" i="13"/>
  <c r="CB27" i="13"/>
  <c r="CB26" i="13"/>
  <c r="CB25" i="13"/>
  <c r="CB24" i="13"/>
  <c r="CB21" i="13"/>
  <c r="CB20" i="13"/>
  <c r="CB18" i="13"/>
  <c r="CB17" i="13"/>
  <c r="CB16" i="13"/>
  <c r="CB14" i="13"/>
  <c r="CB13" i="13"/>
  <c r="CB12" i="13"/>
  <c r="CB11" i="13"/>
  <c r="BT70" i="13"/>
  <c r="BT69" i="13"/>
  <c r="BT68" i="13"/>
  <c r="BT67" i="13"/>
  <c r="BT66" i="13"/>
  <c r="BT65" i="13"/>
  <c r="BT62" i="13"/>
  <c r="BT61" i="13"/>
  <c r="BT60" i="13"/>
  <c r="BT59" i="13"/>
  <c r="BT57" i="13"/>
  <c r="BT56" i="13"/>
  <c r="BT54" i="13"/>
  <c r="BT53" i="13"/>
  <c r="BT52" i="13"/>
  <c r="BT51" i="13"/>
  <c r="BT50" i="13"/>
  <c r="BT49" i="13"/>
  <c r="BT48" i="13"/>
  <c r="BT46" i="13"/>
  <c r="BT45" i="13"/>
  <c r="BT44" i="13"/>
  <c r="BT43" i="13"/>
  <c r="BT39" i="13"/>
  <c r="BT38" i="13"/>
  <c r="BT37" i="13"/>
  <c r="BT36" i="13"/>
  <c r="BT35" i="13"/>
  <c r="BT34" i="13"/>
  <c r="BT33" i="13"/>
  <c r="BT30" i="13"/>
  <c r="BT29" i="13"/>
  <c r="BT27" i="13"/>
  <c r="BT26" i="13"/>
  <c r="BT25" i="13"/>
  <c r="BT24" i="13"/>
  <c r="BT21" i="13"/>
  <c r="BT20" i="13"/>
  <c r="BT18" i="13"/>
  <c r="BT17" i="13"/>
  <c r="BT16" i="13"/>
  <c r="BT14" i="13"/>
  <c r="BT13" i="13"/>
  <c r="BT12" i="13"/>
  <c r="BT11" i="13"/>
  <c r="BL70" i="13"/>
  <c r="BL69" i="13"/>
  <c r="BL68" i="13"/>
  <c r="BL67" i="13"/>
  <c r="BL66" i="13"/>
  <c r="BL65" i="13"/>
  <c r="BL62" i="13"/>
  <c r="BL61" i="13"/>
  <c r="BL60" i="13"/>
  <c r="BL59" i="13"/>
  <c r="BL57" i="13"/>
  <c r="BL56" i="13"/>
  <c r="BL54" i="13"/>
  <c r="BL53" i="13"/>
  <c r="BL52" i="13"/>
  <c r="BL51" i="13"/>
  <c r="BL50" i="13"/>
  <c r="BL49" i="13"/>
  <c r="BL48" i="13"/>
  <c r="BL46" i="13"/>
  <c r="BL45" i="13"/>
  <c r="BL44" i="13"/>
  <c r="BL43" i="13"/>
  <c r="BL39" i="13"/>
  <c r="BL38" i="13"/>
  <c r="BL37" i="13"/>
  <c r="BL36" i="13"/>
  <c r="BL35" i="13"/>
  <c r="BL34" i="13"/>
  <c r="BL33" i="13"/>
  <c r="BL30" i="13"/>
  <c r="BL29" i="13"/>
  <c r="BL27" i="13"/>
  <c r="BL26" i="13"/>
  <c r="BL25" i="13"/>
  <c r="BL24" i="13"/>
  <c r="BL21" i="13"/>
  <c r="BL20" i="13"/>
  <c r="BL18" i="13"/>
  <c r="BL17" i="13"/>
  <c r="BL16" i="13"/>
  <c r="BL14" i="13"/>
  <c r="BL13" i="13"/>
  <c r="BL12" i="13"/>
  <c r="BL11" i="13"/>
  <c r="BD65" i="13"/>
  <c r="BD33" i="13"/>
  <c r="AV70" i="13"/>
  <c r="AV69" i="13"/>
  <c r="AV68" i="13"/>
  <c r="AV67" i="13"/>
  <c r="AV66" i="13"/>
  <c r="AV65" i="13"/>
  <c r="AV62" i="13"/>
  <c r="AV61" i="13"/>
  <c r="AV60" i="13"/>
  <c r="AV59" i="13"/>
  <c r="AV57" i="13"/>
  <c r="AV56" i="13"/>
  <c r="AV54" i="13"/>
  <c r="AV53" i="13"/>
  <c r="AV52" i="13"/>
  <c r="AV51" i="13"/>
  <c r="AV50" i="13"/>
  <c r="AV49" i="13"/>
  <c r="AV48" i="13"/>
  <c r="AV46" i="13"/>
  <c r="AV45" i="13"/>
  <c r="AV44" i="13"/>
  <c r="AV43" i="13"/>
  <c r="AV39" i="13"/>
  <c r="AV38" i="13"/>
  <c r="AV37" i="13"/>
  <c r="AV36" i="13"/>
  <c r="AV35" i="13"/>
  <c r="AV34" i="13"/>
  <c r="AV33" i="13"/>
  <c r="AV30" i="13"/>
  <c r="AV29" i="13"/>
  <c r="AV27" i="13"/>
  <c r="AV26" i="13"/>
  <c r="AV25" i="13"/>
  <c r="AV24" i="13"/>
  <c r="AV21" i="13"/>
  <c r="AV20" i="13"/>
  <c r="AV18" i="13"/>
  <c r="AV17" i="13"/>
  <c r="AV16" i="13"/>
  <c r="AV14" i="13"/>
  <c r="AV13" i="13"/>
  <c r="AV12" i="13"/>
  <c r="AV11" i="13"/>
  <c r="AG70" i="13"/>
  <c r="AG69" i="13"/>
  <c r="AG68" i="13"/>
  <c r="AG67" i="13"/>
  <c r="AG66" i="13"/>
  <c r="AG65" i="13"/>
  <c r="AG62" i="13"/>
  <c r="AG61" i="13"/>
  <c r="AG60" i="13"/>
  <c r="AG59" i="13"/>
  <c r="AG57" i="13"/>
  <c r="AG56" i="13"/>
  <c r="AG54" i="13"/>
  <c r="AG53" i="13"/>
  <c r="AG52" i="13"/>
  <c r="AG51" i="13"/>
  <c r="AG50" i="13"/>
  <c r="AG49" i="13"/>
  <c r="AG48" i="13"/>
  <c r="AG46" i="13"/>
  <c r="AG45" i="13"/>
  <c r="AG43" i="13"/>
  <c r="AG39" i="13"/>
  <c r="AG38" i="13"/>
  <c r="AG37" i="13"/>
  <c r="AG36" i="13"/>
  <c r="AG35" i="13"/>
  <c r="AG34" i="13"/>
  <c r="AG33" i="13"/>
  <c r="AG30" i="13"/>
  <c r="I30" i="13" s="1"/>
  <c r="AG27" i="13"/>
  <c r="I27" i="13" s="1"/>
  <c r="AG26" i="13"/>
  <c r="AG25" i="13"/>
  <c r="AG24" i="13"/>
  <c r="AG21" i="13"/>
  <c r="AG20" i="13"/>
  <c r="AG18" i="13"/>
  <c r="AG17" i="13"/>
  <c r="AG16" i="13"/>
  <c r="AG14" i="13"/>
  <c r="AG13" i="13"/>
  <c r="AG12" i="13"/>
  <c r="AG11" i="13"/>
  <c r="Y70" i="13"/>
  <c r="Y69" i="13"/>
  <c r="Y68" i="13"/>
  <c r="Y67" i="13"/>
  <c r="Y66" i="13"/>
  <c r="Y65" i="13"/>
  <c r="Y62" i="13"/>
  <c r="Y61" i="13"/>
  <c r="Y60" i="13"/>
  <c r="Y59" i="13"/>
  <c r="Y57" i="13"/>
  <c r="Y56" i="13"/>
  <c r="Y51" i="13"/>
  <c r="Y48" i="13"/>
  <c r="Y46" i="13"/>
  <c r="Y45" i="13"/>
  <c r="Y44" i="13"/>
  <c r="Y39" i="13"/>
  <c r="Y38" i="13"/>
  <c r="Y37" i="13"/>
  <c r="Y27" i="13"/>
  <c r="Y18" i="13"/>
  <c r="Y17" i="13"/>
  <c r="Y16" i="13"/>
  <c r="Y14" i="13"/>
  <c r="Q69" i="13"/>
  <c r="Q68" i="13"/>
  <c r="Q67" i="13"/>
  <c r="Q66" i="13"/>
  <c r="Q65" i="13"/>
  <c r="Q62" i="13"/>
  <c r="I62" i="13" s="1"/>
  <c r="Q61" i="13"/>
  <c r="Q60" i="13"/>
  <c r="I60" i="13" s="1"/>
  <c r="Q59" i="13"/>
  <c r="Q57" i="13"/>
  <c r="Q56" i="13"/>
  <c r="Q52" i="13"/>
  <c r="I52" i="13" s="1"/>
  <c r="Q51" i="13"/>
  <c r="I51" i="13" s="1"/>
  <c r="Q50" i="13"/>
  <c r="I50" i="13" s="1"/>
  <c r="Q49" i="13"/>
  <c r="I49" i="13" s="1"/>
  <c r="Q46" i="13"/>
  <c r="I46" i="13" s="1"/>
  <c r="Q44" i="13"/>
  <c r="Q43" i="13"/>
  <c r="Q39" i="13"/>
  <c r="Q38" i="13"/>
  <c r="Q36" i="13"/>
  <c r="Q35" i="13"/>
  <c r="Q34" i="13"/>
  <c r="Q30" i="13"/>
  <c r="Q29" i="13"/>
  <c r="Q27" i="13"/>
  <c r="Q25" i="13"/>
  <c r="Q24" i="13"/>
  <c r="Q21" i="13"/>
  <c r="Q20" i="13"/>
  <c r="Q17" i="13"/>
  <c r="I17" i="13" s="1"/>
  <c r="Q16" i="13"/>
  <c r="I16" i="13" s="1"/>
  <c r="Q14" i="13"/>
  <c r="Q13" i="13"/>
  <c r="I13" i="13" s="1"/>
  <c r="Q11" i="13"/>
  <c r="I11" i="13" s="1"/>
  <c r="H34" i="15"/>
  <c r="H13" i="15"/>
  <c r="H14" i="15"/>
  <c r="H15" i="15"/>
  <c r="H17" i="15"/>
  <c r="H18" i="15"/>
  <c r="H19" i="15"/>
  <c r="H21" i="15"/>
  <c r="H22" i="15"/>
  <c r="H24" i="15"/>
  <c r="H25" i="15"/>
  <c r="H26" i="15"/>
  <c r="H27" i="15"/>
  <c r="H28" i="15"/>
  <c r="H29" i="15"/>
  <c r="H30" i="15"/>
  <c r="H31" i="15"/>
  <c r="H35" i="15"/>
  <c r="H36" i="15"/>
  <c r="H37" i="15"/>
  <c r="H40" i="13"/>
  <c r="H39" i="15"/>
  <c r="H57" i="15"/>
  <c r="H58" i="15"/>
  <c r="H59" i="15"/>
  <c r="H60" i="15"/>
  <c r="H63" i="15"/>
  <c r="H64" i="15"/>
  <c r="H65" i="15"/>
  <c r="H66" i="15"/>
  <c r="H67" i="15"/>
  <c r="H69" i="15"/>
  <c r="H70" i="15"/>
  <c r="H71" i="15"/>
  <c r="H72" i="15"/>
  <c r="H73" i="15"/>
  <c r="H74" i="15"/>
  <c r="H75" i="15"/>
  <c r="H79" i="15"/>
  <c r="H80" i="15"/>
  <c r="H71" i="13"/>
  <c r="H84" i="15" s="1"/>
  <c r="H82" i="15"/>
  <c r="H83" i="15"/>
  <c r="I14" i="13" l="1"/>
  <c r="P64" i="13"/>
  <c r="P72" i="13" s="1"/>
  <c r="I57" i="13"/>
  <c r="H12" i="15"/>
  <c r="P32" i="13"/>
  <c r="H81" i="15"/>
  <c r="H38" i="15"/>
  <c r="H41" i="15" s="1"/>
  <c r="H62" i="15"/>
  <c r="H61" i="15"/>
  <c r="Q54" i="13"/>
  <c r="I54" i="13" s="1"/>
  <c r="Q70" i="13"/>
  <c r="I70" i="13" s="1"/>
  <c r="Q53" i="13"/>
  <c r="I53" i="13" s="1"/>
  <c r="Q48" i="13"/>
  <c r="Q45" i="13"/>
  <c r="R45" i="13" s="1"/>
  <c r="CK18" i="13"/>
  <c r="AG44" i="13"/>
  <c r="AH44" i="13" s="1"/>
  <c r="AH131" i="13" s="1"/>
  <c r="R13" i="13"/>
  <c r="J13" i="13" s="1"/>
  <c r="Q26" i="13"/>
  <c r="I26" i="13" s="1"/>
  <c r="CK45" i="13"/>
  <c r="CK43" i="13"/>
  <c r="CM40" i="13"/>
  <c r="S58" i="13"/>
  <c r="K58" i="13" s="1"/>
  <c r="S28" i="13"/>
  <c r="K28" i="13" s="1"/>
  <c r="O71" i="13"/>
  <c r="N71" i="13"/>
  <c r="F126" i="13"/>
  <c r="J126" i="13"/>
  <c r="Z37" i="13"/>
  <c r="Z124" i="13" s="1"/>
  <c r="Z57" i="13"/>
  <c r="Z144" i="13" s="1"/>
  <c r="CB131" i="13"/>
  <c r="BU44" i="13"/>
  <c r="BU131" i="13" s="1"/>
  <c r="BM44" i="13"/>
  <c r="BM131" i="13" s="1"/>
  <c r="BL105" i="13"/>
  <c r="Y143" i="13"/>
  <c r="Z18" i="13"/>
  <c r="Z105" i="13" s="1"/>
  <c r="R56" i="13"/>
  <c r="R38" i="13"/>
  <c r="R36" i="13"/>
  <c r="R35" i="13"/>
  <c r="J35" i="13" s="1"/>
  <c r="R27" i="13"/>
  <c r="R17" i="13"/>
  <c r="R16" i="13"/>
  <c r="J16" i="13" s="1"/>
  <c r="R11" i="13"/>
  <c r="J11" i="13" s="1"/>
  <c r="CL71" i="13"/>
  <c r="CH71" i="13"/>
  <c r="CG71" i="13"/>
  <c r="CF71" i="13"/>
  <c r="CK70" i="13"/>
  <c r="CK66" i="13"/>
  <c r="CM63" i="13"/>
  <c r="CK62" i="13"/>
  <c r="CK61" i="13"/>
  <c r="CK59" i="13"/>
  <c r="CL58" i="13"/>
  <c r="CL63" i="13" s="1"/>
  <c r="CH58" i="13"/>
  <c r="CH63" i="13" s="1"/>
  <c r="CG58" i="13"/>
  <c r="CF58" i="13"/>
  <c r="CF63" i="13" s="1"/>
  <c r="CK57" i="13"/>
  <c r="CK56" i="13"/>
  <c r="CM55" i="13"/>
  <c r="CK53" i="13"/>
  <c r="CK50" i="13"/>
  <c r="CK48" i="13"/>
  <c r="CL47" i="13"/>
  <c r="CH47" i="13"/>
  <c r="CH55" i="13" s="1"/>
  <c r="CG47" i="13"/>
  <c r="CF47" i="13"/>
  <c r="CF55" i="13" s="1"/>
  <c r="CK46" i="13"/>
  <c r="CK44" i="13"/>
  <c r="CL40" i="13"/>
  <c r="CH40" i="13"/>
  <c r="CG40" i="13"/>
  <c r="CF40" i="13"/>
  <c r="CK39" i="13"/>
  <c r="CK37" i="13"/>
  <c r="CK34" i="13"/>
  <c r="CK29" i="13"/>
  <c r="CL28" i="13"/>
  <c r="CH28" i="13"/>
  <c r="CG28" i="13"/>
  <c r="CF28" i="13"/>
  <c r="CK27" i="13"/>
  <c r="CK26" i="13"/>
  <c r="CK25" i="13"/>
  <c r="CK24" i="13"/>
  <c r="CM31" i="13"/>
  <c r="CL23" i="13"/>
  <c r="CH23" i="13"/>
  <c r="CG23" i="13"/>
  <c r="CF23" i="13"/>
  <c r="CL19" i="13"/>
  <c r="CH19" i="13"/>
  <c r="CG19" i="13"/>
  <c r="CF19" i="13"/>
  <c r="CK17" i="13"/>
  <c r="CL15" i="13"/>
  <c r="CH15" i="13"/>
  <c r="CG15" i="13"/>
  <c r="CF15" i="13"/>
  <c r="CK14" i="13"/>
  <c r="CK11" i="13"/>
  <c r="CM22" i="13"/>
  <c r="CL10" i="13"/>
  <c r="CH10" i="13"/>
  <c r="CG10" i="13"/>
  <c r="CF10" i="13"/>
  <c r="Q18" i="13"/>
  <c r="I18" i="13" s="1"/>
  <c r="AW44" i="13"/>
  <c r="AW131" i="13" s="1"/>
  <c r="AH46" i="13"/>
  <c r="AH133" i="13" s="1"/>
  <c r="AH45" i="13"/>
  <c r="AH132" i="13" s="1"/>
  <c r="AH43" i="13"/>
  <c r="AH130" i="13" s="1"/>
  <c r="AH39" i="13"/>
  <c r="AH126" i="13" s="1"/>
  <c r="AG126" i="13"/>
  <c r="R34" i="13"/>
  <c r="J34" i="13" s="1"/>
  <c r="E74" i="15"/>
  <c r="E69" i="15"/>
  <c r="E67" i="15"/>
  <c r="E19" i="15"/>
  <c r="E18" i="15"/>
  <c r="E12" i="15"/>
  <c r="E13" i="15"/>
  <c r="O15" i="13"/>
  <c r="G15" i="13" s="1"/>
  <c r="O19" i="13"/>
  <c r="O28" i="13"/>
  <c r="O40" i="13"/>
  <c r="O47" i="13"/>
  <c r="O58" i="13"/>
  <c r="M40" i="13"/>
  <c r="D89" i="15"/>
  <c r="AZ14" i="13"/>
  <c r="AZ18" i="13"/>
  <c r="AZ39" i="13"/>
  <c r="M10" i="13"/>
  <c r="BA56" i="13"/>
  <c r="BA39" i="13"/>
  <c r="BA37" i="13"/>
  <c r="F37" i="13" s="1"/>
  <c r="F40" i="13" s="1"/>
  <c r="BA45" i="13"/>
  <c r="F45" i="13" s="1"/>
  <c r="BA44" i="13"/>
  <c r="F44" i="13" s="1"/>
  <c r="BA43" i="13"/>
  <c r="F43" i="13" s="1"/>
  <c r="F57" i="15" s="1"/>
  <c r="N10" i="13"/>
  <c r="N15" i="13"/>
  <c r="F15" i="13" s="1"/>
  <c r="N19" i="13"/>
  <c r="N23" i="13"/>
  <c r="F23" i="13" s="1"/>
  <c r="N28" i="13"/>
  <c r="N47" i="13"/>
  <c r="N58" i="13"/>
  <c r="N98" i="13"/>
  <c r="N99" i="13"/>
  <c r="N100" i="13"/>
  <c r="N101" i="13"/>
  <c r="N103" i="13"/>
  <c r="N104" i="13"/>
  <c r="N107" i="13"/>
  <c r="N108" i="13"/>
  <c r="N111" i="13"/>
  <c r="N112" i="13"/>
  <c r="N113" i="13"/>
  <c r="N114" i="13"/>
  <c r="N116" i="13"/>
  <c r="N117" i="13"/>
  <c r="N120" i="13"/>
  <c r="N121" i="13"/>
  <c r="N122" i="13"/>
  <c r="N123" i="13"/>
  <c r="N124" i="13"/>
  <c r="N125" i="13"/>
  <c r="N126" i="13"/>
  <c r="N129" i="13"/>
  <c r="N130" i="13"/>
  <c r="N131" i="13"/>
  <c r="N132" i="13"/>
  <c r="N133" i="13"/>
  <c r="N135" i="13"/>
  <c r="N136" i="13"/>
  <c r="N137" i="13"/>
  <c r="N138" i="13"/>
  <c r="N139" i="13"/>
  <c r="N140" i="13"/>
  <c r="N141" i="13"/>
  <c r="N143" i="13"/>
  <c r="N144" i="13"/>
  <c r="N146" i="13"/>
  <c r="N147" i="13"/>
  <c r="N148" i="13"/>
  <c r="N149" i="13"/>
  <c r="N152" i="13"/>
  <c r="N153" i="13"/>
  <c r="N154" i="13"/>
  <c r="N155" i="13"/>
  <c r="N156" i="13"/>
  <c r="N157" i="13"/>
  <c r="J101" i="15"/>
  <c r="CB76" i="13"/>
  <c r="BR76" i="13"/>
  <c r="BR74" i="13" s="1"/>
  <c r="BJ76" i="13"/>
  <c r="BJ74" i="13" s="1"/>
  <c r="BB11" i="13"/>
  <c r="BB16" i="13"/>
  <c r="BB17" i="13"/>
  <c r="BB18" i="13"/>
  <c r="BB20" i="13"/>
  <c r="BB21" i="13"/>
  <c r="BB24" i="13"/>
  <c r="BB25" i="13"/>
  <c r="BB26" i="13"/>
  <c r="BB27" i="13"/>
  <c r="BB29" i="13"/>
  <c r="BB30" i="13"/>
  <c r="G34" i="15"/>
  <c r="BB34" i="13"/>
  <c r="BB35" i="13"/>
  <c r="BB36" i="13"/>
  <c r="BB37" i="13"/>
  <c r="G37" i="13" s="1"/>
  <c r="BB38" i="13"/>
  <c r="G38" i="13" s="1"/>
  <c r="G39" i="15" s="1"/>
  <c r="BB39" i="13"/>
  <c r="BB43" i="13"/>
  <c r="G43" i="13" s="1"/>
  <c r="BB44" i="13"/>
  <c r="G44" i="13" s="1"/>
  <c r="BB45" i="13"/>
  <c r="G45" i="13" s="1"/>
  <c r="BB46" i="13"/>
  <c r="BB48" i="13"/>
  <c r="G48" i="13" s="1"/>
  <c r="BB49" i="13"/>
  <c r="BB50" i="13"/>
  <c r="BB51" i="13"/>
  <c r="BB52" i="13"/>
  <c r="BB53" i="13"/>
  <c r="BB54" i="13"/>
  <c r="BB56" i="13"/>
  <c r="BB57" i="13"/>
  <c r="BB59" i="13"/>
  <c r="BB60" i="13"/>
  <c r="BB61" i="13"/>
  <c r="BB62" i="13"/>
  <c r="BB66" i="13"/>
  <c r="BB67" i="13"/>
  <c r="BB68" i="13"/>
  <c r="BB69" i="13"/>
  <c r="BB70" i="13"/>
  <c r="BB14" i="13"/>
  <c r="Y105" i="13"/>
  <c r="R25" i="13"/>
  <c r="W40" i="13"/>
  <c r="R62" i="13"/>
  <c r="J62" i="13" s="1"/>
  <c r="T23" i="13"/>
  <c r="T10" i="13"/>
  <c r="Z43" i="13"/>
  <c r="Z130" i="13" s="1"/>
  <c r="L69" i="15"/>
  <c r="U10" i="13"/>
  <c r="V10" i="13"/>
  <c r="W10" i="13"/>
  <c r="AA10" i="13"/>
  <c r="AB10" i="13"/>
  <c r="AC10" i="13"/>
  <c r="AG101" i="13" s="1"/>
  <c r="AD10" i="13"/>
  <c r="AE10" i="13"/>
  <c r="AJ10" i="13"/>
  <c r="AR10" i="13"/>
  <c r="AT10" i="13" s="1"/>
  <c r="AS10" i="13"/>
  <c r="AX10" i="13"/>
  <c r="AY10" i="13"/>
  <c r="BH10" i="13"/>
  <c r="BI10" i="13"/>
  <c r="BJ10" i="13"/>
  <c r="BN10" i="13"/>
  <c r="BO10" i="13"/>
  <c r="BP10" i="13"/>
  <c r="BQ10" i="13"/>
  <c r="BR10" i="13"/>
  <c r="BV10" i="13"/>
  <c r="BW10" i="13"/>
  <c r="BX10" i="13"/>
  <c r="BY10" i="13"/>
  <c r="BZ10" i="13"/>
  <c r="CD10" i="13"/>
  <c r="CE10" i="13"/>
  <c r="D12" i="15"/>
  <c r="L12" i="15"/>
  <c r="AW11" i="13"/>
  <c r="AZ11" i="13"/>
  <c r="BA11" i="13"/>
  <c r="BF11" i="13"/>
  <c r="BG11" i="13"/>
  <c r="D13" i="15"/>
  <c r="L13" i="15"/>
  <c r="AG99" i="13"/>
  <c r="AZ12" i="13"/>
  <c r="BA12" i="13"/>
  <c r="BB12" i="13"/>
  <c r="BE12" i="13"/>
  <c r="BF12" i="13"/>
  <c r="BG12" i="13"/>
  <c r="BL99" i="13"/>
  <c r="CB99" i="13"/>
  <c r="E14" i="15"/>
  <c r="L14" i="15"/>
  <c r="AG100" i="13"/>
  <c r="AV100" i="13"/>
  <c r="AZ13" i="13"/>
  <c r="BA13" i="13"/>
  <c r="F100" i="13" s="1"/>
  <c r="BB13" i="13"/>
  <c r="BE13" i="13"/>
  <c r="BF13" i="13"/>
  <c r="BG13" i="13"/>
  <c r="BT100" i="13"/>
  <c r="CB100" i="13"/>
  <c r="D15" i="15"/>
  <c r="L15" i="15"/>
  <c r="Z14" i="13"/>
  <c r="Z101" i="13" s="1"/>
  <c r="BA14" i="13"/>
  <c r="F15" i="15" s="1"/>
  <c r="BF14" i="13"/>
  <c r="K14" i="13" s="1"/>
  <c r="BG14" i="13"/>
  <c r="BM14" i="13"/>
  <c r="BM101" i="13" s="1"/>
  <c r="CC14" i="13"/>
  <c r="CC101" i="13" s="1"/>
  <c r="M15" i="13"/>
  <c r="T15" i="13"/>
  <c r="U15" i="13"/>
  <c r="V15" i="13"/>
  <c r="W15" i="13"/>
  <c r="AA15" i="13"/>
  <c r="AB15" i="13"/>
  <c r="AC15" i="13"/>
  <c r="AD15" i="13"/>
  <c r="AE15" i="13"/>
  <c r="AI15" i="13"/>
  <c r="AJ15" i="13"/>
  <c r="AR15" i="13"/>
  <c r="AS15" i="13"/>
  <c r="AT15" i="13"/>
  <c r="AX15" i="13"/>
  <c r="AY15" i="13"/>
  <c r="BH15" i="13"/>
  <c r="BI15" i="13"/>
  <c r="BJ15" i="13"/>
  <c r="BN15" i="13"/>
  <c r="BO15" i="13"/>
  <c r="BP15" i="13"/>
  <c r="BQ15" i="13"/>
  <c r="BR15" i="13"/>
  <c r="BV15" i="13"/>
  <c r="BW15" i="13"/>
  <c r="BX15" i="13"/>
  <c r="BY15" i="13"/>
  <c r="BZ15" i="13"/>
  <c r="CD15" i="13"/>
  <c r="CE15" i="13"/>
  <c r="D17" i="15"/>
  <c r="L17" i="15"/>
  <c r="AZ16" i="13"/>
  <c r="BA16" i="13"/>
  <c r="BF16" i="13"/>
  <c r="BG16" i="13"/>
  <c r="D18" i="15"/>
  <c r="Y104" i="13"/>
  <c r="AZ17" i="13"/>
  <c r="BA17" i="13"/>
  <c r="BF17" i="13"/>
  <c r="BG17" i="13"/>
  <c r="BT104" i="13"/>
  <c r="D19" i="15"/>
  <c r="L19" i="15"/>
  <c r="AH18" i="13"/>
  <c r="AH105" i="13" s="1"/>
  <c r="BA18" i="13"/>
  <c r="BF18" i="13"/>
  <c r="K18" i="13" s="1"/>
  <c r="K19" i="15" s="1"/>
  <c r="BG18" i="13"/>
  <c r="M19" i="13"/>
  <c r="S19" i="13"/>
  <c r="K19" i="13" s="1"/>
  <c r="T19" i="13"/>
  <c r="U19" i="13"/>
  <c r="V19" i="13"/>
  <c r="W19" i="13"/>
  <c r="AA19" i="13"/>
  <c r="AB19" i="13"/>
  <c r="AC19" i="13"/>
  <c r="AD19" i="13"/>
  <c r="AE19" i="13"/>
  <c r="AI19" i="13"/>
  <c r="AJ19" i="13"/>
  <c r="AR19" i="13"/>
  <c r="AS19" i="13"/>
  <c r="AT19" i="13"/>
  <c r="AX19" i="13"/>
  <c r="AY19" i="13"/>
  <c r="BH19" i="13"/>
  <c r="BI19" i="13"/>
  <c r="BJ19" i="13"/>
  <c r="BN19" i="13"/>
  <c r="BO19" i="13"/>
  <c r="BP19" i="13"/>
  <c r="BQ19" i="13"/>
  <c r="BR19" i="13"/>
  <c r="BV19" i="13"/>
  <c r="BW19" i="13"/>
  <c r="BX19" i="13"/>
  <c r="BY19" i="13"/>
  <c r="BZ19" i="13"/>
  <c r="CD19" i="13"/>
  <c r="CE19" i="13"/>
  <c r="D21" i="15"/>
  <c r="L21" i="15"/>
  <c r="AZ20" i="13"/>
  <c r="BA20" i="13"/>
  <c r="BF20" i="13"/>
  <c r="BG20" i="13"/>
  <c r="E22" i="15"/>
  <c r="L22" i="15"/>
  <c r="AH21" i="13"/>
  <c r="AH108" i="13" s="1"/>
  <c r="AZ21" i="13"/>
  <c r="BA21" i="13"/>
  <c r="BF21" i="13"/>
  <c r="BG21" i="13"/>
  <c r="BU21" i="13"/>
  <c r="M23" i="13"/>
  <c r="U23" i="13"/>
  <c r="V23" i="13"/>
  <c r="W23" i="13"/>
  <c r="AA23" i="13"/>
  <c r="AB23" i="13"/>
  <c r="AC23" i="13"/>
  <c r="AD23" i="13"/>
  <c r="AE23" i="13"/>
  <c r="AI23" i="13"/>
  <c r="AJ23" i="13"/>
  <c r="AR23" i="13"/>
  <c r="AS23" i="13"/>
  <c r="AT23" i="13"/>
  <c r="AX23" i="13"/>
  <c r="AY23" i="13"/>
  <c r="BH23" i="13"/>
  <c r="BI23" i="13"/>
  <c r="BJ23" i="13"/>
  <c r="BN23" i="13"/>
  <c r="BO23" i="13"/>
  <c r="BP23" i="13"/>
  <c r="BQ23" i="13"/>
  <c r="BR23" i="13"/>
  <c r="BV23" i="13"/>
  <c r="BW23" i="13"/>
  <c r="BX23" i="13"/>
  <c r="BY23" i="13"/>
  <c r="BZ23" i="13"/>
  <c r="CD23" i="13"/>
  <c r="CE23" i="13"/>
  <c r="D25" i="15"/>
  <c r="L25" i="15"/>
  <c r="AZ24" i="13"/>
  <c r="BA24" i="13"/>
  <c r="F25" i="15" s="1"/>
  <c r="BF24" i="13"/>
  <c r="BG24" i="13"/>
  <c r="BT111" i="13"/>
  <c r="L26" i="15"/>
  <c r="AZ25" i="13"/>
  <c r="BA25" i="13"/>
  <c r="BF25" i="13"/>
  <c r="BG25" i="13"/>
  <c r="BL112" i="13"/>
  <c r="D27" i="15"/>
  <c r="L27" i="15"/>
  <c r="Z26" i="13"/>
  <c r="Z113" i="13" s="1"/>
  <c r="AZ26" i="13"/>
  <c r="BA26" i="13"/>
  <c r="BF26" i="13"/>
  <c r="BG26" i="13"/>
  <c r="CC26" i="13"/>
  <c r="CC113" i="13" s="1"/>
  <c r="D28" i="15"/>
  <c r="E28" i="15"/>
  <c r="L28" i="15"/>
  <c r="Z27" i="13"/>
  <c r="Z114" i="13" s="1"/>
  <c r="AW27" i="13"/>
  <c r="AZ27" i="13"/>
  <c r="BA27" i="13"/>
  <c r="BF27" i="13"/>
  <c r="BG27" i="13"/>
  <c r="BT114" i="13"/>
  <c r="M28" i="13"/>
  <c r="T28" i="13"/>
  <c r="U28" i="13"/>
  <c r="V28" i="13"/>
  <c r="W28" i="13"/>
  <c r="AA28" i="13"/>
  <c r="AB28" i="13"/>
  <c r="AC28" i="13"/>
  <c r="AD28" i="13"/>
  <c r="F28" i="13" s="1"/>
  <c r="AI28" i="13"/>
  <c r="AJ28" i="13"/>
  <c r="AR28" i="13"/>
  <c r="AS28" i="13"/>
  <c r="AT28" i="13"/>
  <c r="AX28" i="13"/>
  <c r="AY28" i="13"/>
  <c r="BH28" i="13"/>
  <c r="BI28" i="13"/>
  <c r="BJ28" i="13"/>
  <c r="BN28" i="13"/>
  <c r="BO28" i="13"/>
  <c r="BP28" i="13"/>
  <c r="BQ28" i="13"/>
  <c r="BR28" i="13"/>
  <c r="BV28" i="13"/>
  <c r="BW28" i="13"/>
  <c r="BX28" i="13"/>
  <c r="BY28" i="13"/>
  <c r="BZ28" i="13"/>
  <c r="CD28" i="13"/>
  <c r="CE28" i="13"/>
  <c r="D30" i="15"/>
  <c r="Y116" i="13"/>
  <c r="AZ29" i="13"/>
  <c r="BA29" i="13"/>
  <c r="BF29" i="13"/>
  <c r="K30" i="15" s="1"/>
  <c r="BG29" i="13"/>
  <c r="D31" i="15"/>
  <c r="E31" i="15"/>
  <c r="L31" i="15"/>
  <c r="AZ30" i="13"/>
  <c r="BA30" i="13"/>
  <c r="BF30" i="13"/>
  <c r="BG30" i="13"/>
  <c r="F34" i="15"/>
  <c r="AG120" i="13"/>
  <c r="AV120" i="13"/>
  <c r="BL120" i="13"/>
  <c r="BT120" i="13"/>
  <c r="CB120" i="13"/>
  <c r="E35" i="15"/>
  <c r="AZ34" i="13"/>
  <c r="BA34" i="13"/>
  <c r="BF34" i="13"/>
  <c r="BG34" i="13"/>
  <c r="BL121" i="13"/>
  <c r="D36" i="15"/>
  <c r="E36" i="15"/>
  <c r="L36" i="15"/>
  <c r="Y122" i="13"/>
  <c r="AG122" i="13"/>
  <c r="AV122" i="13"/>
  <c r="AZ35" i="13"/>
  <c r="BA35" i="13"/>
  <c r="BE35" i="13"/>
  <c r="BF35" i="13"/>
  <c r="BG35" i="13"/>
  <c r="CB122" i="13"/>
  <c r="D37" i="15"/>
  <c r="E37" i="15"/>
  <c r="L37" i="15"/>
  <c r="Z36" i="13"/>
  <c r="Z123" i="13" s="1"/>
  <c r="AG123" i="13"/>
  <c r="AV123" i="13"/>
  <c r="AZ36" i="13"/>
  <c r="BA36" i="13"/>
  <c r="BE36" i="13"/>
  <c r="BF36" i="13"/>
  <c r="BG36" i="13"/>
  <c r="BL123" i="13"/>
  <c r="BT123" i="13"/>
  <c r="CB123" i="13"/>
  <c r="D38" i="15"/>
  <c r="E38" i="15"/>
  <c r="L38" i="15"/>
  <c r="AW37" i="13"/>
  <c r="AW124" i="13" s="1"/>
  <c r="AZ37" i="13"/>
  <c r="BF37" i="13"/>
  <c r="BG37" i="13"/>
  <c r="BM37" i="13"/>
  <c r="CC37" i="13"/>
  <c r="CC124" i="13" s="1"/>
  <c r="D39" i="15"/>
  <c r="L39" i="15"/>
  <c r="Y125" i="13"/>
  <c r="AG125" i="13"/>
  <c r="AV125" i="13"/>
  <c r="AZ38" i="13"/>
  <c r="BA38" i="13"/>
  <c r="F38" i="13" s="1"/>
  <c r="BF38" i="13"/>
  <c r="BG38" i="13"/>
  <c r="CB125" i="13"/>
  <c r="BF39" i="13"/>
  <c r="BG39" i="13"/>
  <c r="BU39" i="13"/>
  <c r="BU126" i="13" s="1"/>
  <c r="T40" i="13"/>
  <c r="U40" i="13"/>
  <c r="AA40" i="13"/>
  <c r="AB40" i="13"/>
  <c r="AC40" i="13"/>
  <c r="AD40" i="13"/>
  <c r="AE40" i="13"/>
  <c r="AI40" i="13"/>
  <c r="AJ40" i="13"/>
  <c r="AR40" i="13"/>
  <c r="AS40" i="13"/>
  <c r="AT40" i="13"/>
  <c r="AX40" i="13"/>
  <c r="AY40" i="13"/>
  <c r="BH40" i="13"/>
  <c r="BI40" i="13"/>
  <c r="BN40" i="13"/>
  <c r="BO40" i="13"/>
  <c r="BP40" i="13"/>
  <c r="BQ40" i="13"/>
  <c r="BR40" i="13"/>
  <c r="BV40" i="13"/>
  <c r="BW40" i="13"/>
  <c r="BX40" i="13"/>
  <c r="BY40" i="13"/>
  <c r="BZ40" i="13"/>
  <c r="CD40" i="13"/>
  <c r="CE40" i="13"/>
  <c r="R129" i="13"/>
  <c r="AV129" i="13"/>
  <c r="BL129" i="13"/>
  <c r="BT129" i="13"/>
  <c r="CB129" i="13"/>
  <c r="L57" i="15"/>
  <c r="R43" i="13"/>
  <c r="R130" i="13" s="1"/>
  <c r="S130" i="13" s="1"/>
  <c r="AW43" i="13"/>
  <c r="AW130" i="13" s="1"/>
  <c r="AZ43" i="13"/>
  <c r="BF43" i="13"/>
  <c r="K43" i="13" s="1"/>
  <c r="BG43" i="13"/>
  <c r="BT130" i="13"/>
  <c r="L58" i="15"/>
  <c r="R44" i="13"/>
  <c r="AZ44" i="13"/>
  <c r="D44" i="13" s="1"/>
  <c r="BF44" i="13"/>
  <c r="K44" i="13" s="1"/>
  <c r="BG44" i="13"/>
  <c r="BL131" i="13"/>
  <c r="CC44" i="13"/>
  <c r="CC131" i="13" s="1"/>
  <c r="L59" i="15"/>
  <c r="AZ45" i="13"/>
  <c r="D45" i="13" s="1"/>
  <c r="BF45" i="13"/>
  <c r="BG45" i="13"/>
  <c r="E60" i="15"/>
  <c r="L60" i="15"/>
  <c r="Z46" i="13"/>
  <c r="Z133" i="13" s="1"/>
  <c r="AZ46" i="13"/>
  <c r="D46" i="13" s="1"/>
  <c r="D60" i="15" s="1"/>
  <c r="BA46" i="13"/>
  <c r="BF46" i="13"/>
  <c r="BG46" i="13"/>
  <c r="M47" i="13"/>
  <c r="T47" i="13"/>
  <c r="T55" i="13" s="1"/>
  <c r="L55" i="13" s="1"/>
  <c r="U47" i="13"/>
  <c r="U55" i="13" s="1"/>
  <c r="V47" i="13"/>
  <c r="V55" i="13" s="1"/>
  <c r="W47" i="13"/>
  <c r="AA47" i="13"/>
  <c r="AA55" i="13" s="1"/>
  <c r="AB47" i="13"/>
  <c r="AB55" i="13" s="1"/>
  <c r="AC47" i="13"/>
  <c r="AC55" i="13" s="1"/>
  <c r="AD47" i="13"/>
  <c r="AE47" i="13"/>
  <c r="AE55" i="13" s="1"/>
  <c r="AI47" i="13"/>
  <c r="AI55" i="13" s="1"/>
  <c r="AJ47" i="13"/>
  <c r="AJ55" i="13" s="1"/>
  <c r="AR47" i="13"/>
  <c r="AR55" i="13" s="1"/>
  <c r="AS47" i="13"/>
  <c r="AT47" i="13"/>
  <c r="AT55" i="13" s="1"/>
  <c r="AX47" i="13"/>
  <c r="AX55" i="13" s="1"/>
  <c r="AY47" i="13"/>
  <c r="AY55" i="13" s="1"/>
  <c r="BH47" i="13"/>
  <c r="BH55" i="13" s="1"/>
  <c r="BI47" i="13"/>
  <c r="BJ47" i="13"/>
  <c r="BJ55" i="13" s="1"/>
  <c r="BN47" i="13"/>
  <c r="BN55" i="13" s="1"/>
  <c r="BO47" i="13"/>
  <c r="BO55" i="13" s="1"/>
  <c r="BP47" i="13"/>
  <c r="BP55" i="13" s="1"/>
  <c r="BQ47" i="13"/>
  <c r="BR47" i="13"/>
  <c r="BV47" i="13"/>
  <c r="BV55" i="13" s="1"/>
  <c r="BW47" i="13"/>
  <c r="BW55" i="13" s="1"/>
  <c r="BX47" i="13"/>
  <c r="BY47" i="13"/>
  <c r="BZ47" i="13"/>
  <c r="CD47" i="13"/>
  <c r="CD55" i="13" s="1"/>
  <c r="CE47" i="13"/>
  <c r="CE55" i="13" s="1"/>
  <c r="E62" i="15"/>
  <c r="L62" i="15"/>
  <c r="Y135" i="13"/>
  <c r="AW48" i="13"/>
  <c r="AW135" i="13" s="1"/>
  <c r="AZ48" i="13"/>
  <c r="D48" i="13" s="1"/>
  <c r="BA48" i="13"/>
  <c r="F48" i="13" s="1"/>
  <c r="F135" i="13" s="1"/>
  <c r="BF48" i="13"/>
  <c r="BG48" i="13"/>
  <c r="BT135" i="13"/>
  <c r="R49" i="13"/>
  <c r="J49" i="13" s="1"/>
  <c r="AZ49" i="13"/>
  <c r="D49" i="13" s="1"/>
  <c r="BA49" i="13"/>
  <c r="BF49" i="13"/>
  <c r="BG49" i="13"/>
  <c r="BU49" i="13"/>
  <c r="BU136" i="13" s="1"/>
  <c r="CB136" i="13"/>
  <c r="E63" i="15"/>
  <c r="L63" i="15"/>
  <c r="R50" i="13"/>
  <c r="J50" i="13" s="1"/>
  <c r="AZ50" i="13"/>
  <c r="D50" i="13" s="1"/>
  <c r="D63" i="15" s="1"/>
  <c r="BA50" i="13"/>
  <c r="BF50" i="13"/>
  <c r="BG50" i="13"/>
  <c r="BM50" i="13"/>
  <c r="BM137" i="13" s="1"/>
  <c r="CC50" i="13"/>
  <c r="E64" i="15"/>
  <c r="L64" i="15"/>
  <c r="R51" i="13"/>
  <c r="Y138" i="13"/>
  <c r="AH51" i="13"/>
  <c r="AH138" i="13" s="1"/>
  <c r="AW51" i="13"/>
  <c r="AW138" i="13" s="1"/>
  <c r="AZ51" i="13"/>
  <c r="D51" i="13" s="1"/>
  <c r="BA51" i="13"/>
  <c r="BF51" i="13"/>
  <c r="BG51" i="13"/>
  <c r="CC51" i="13"/>
  <c r="CC138" i="13" s="1"/>
  <c r="E65" i="15"/>
  <c r="L65" i="15"/>
  <c r="R52" i="13"/>
  <c r="J52" i="13" s="1"/>
  <c r="AW52" i="13"/>
  <c r="AW139" i="13" s="1"/>
  <c r="AZ52" i="13"/>
  <c r="BA52" i="13"/>
  <c r="BF52" i="13"/>
  <c r="BG52" i="13"/>
  <c r="BU52" i="13"/>
  <c r="BU139" i="13" s="1"/>
  <c r="CB139" i="13"/>
  <c r="L66" i="15"/>
  <c r="AH53" i="13"/>
  <c r="AH140" i="13" s="1"/>
  <c r="AZ53" i="13"/>
  <c r="BA53" i="13"/>
  <c r="BF53" i="13"/>
  <c r="BG53" i="13"/>
  <c r="CC53" i="13"/>
  <c r="CC140" i="13" s="1"/>
  <c r="L67" i="15"/>
  <c r="AZ54" i="13"/>
  <c r="D54" i="13" s="1"/>
  <c r="BA54" i="13"/>
  <c r="BF54" i="13"/>
  <c r="BG54" i="13"/>
  <c r="BM54" i="13"/>
  <c r="BM141" i="13" s="1"/>
  <c r="CB141" i="13"/>
  <c r="AG143" i="13"/>
  <c r="AW56" i="13"/>
  <c r="AW143" i="13" s="1"/>
  <c r="AZ56" i="13"/>
  <c r="D56" i="13" s="1"/>
  <c r="BF56" i="13"/>
  <c r="BG56" i="13"/>
  <c r="BT143" i="13"/>
  <c r="E70" i="15"/>
  <c r="L70" i="15"/>
  <c r="AG144" i="13"/>
  <c r="AZ57" i="13"/>
  <c r="D57" i="13" s="1"/>
  <c r="BA57" i="13"/>
  <c r="BF57" i="13"/>
  <c r="BG57" i="13"/>
  <c r="BL144" i="13"/>
  <c r="CC57" i="13"/>
  <c r="M58" i="13"/>
  <c r="T58" i="13"/>
  <c r="U58" i="13"/>
  <c r="W58" i="13"/>
  <c r="AA58" i="13"/>
  <c r="AA63" i="13" s="1"/>
  <c r="AB58" i="13"/>
  <c r="AB63" i="13" s="1"/>
  <c r="AE58" i="13"/>
  <c r="AG58" i="13" s="1"/>
  <c r="AG145" i="13" s="1"/>
  <c r="AI58" i="13"/>
  <c r="AI63" i="13" s="1"/>
  <c r="AJ58" i="13"/>
  <c r="AJ63" i="13" s="1"/>
  <c r="AR58" i="13"/>
  <c r="AS58" i="13"/>
  <c r="AT58" i="13"/>
  <c r="AX58" i="13"/>
  <c r="AX63" i="13" s="1"/>
  <c r="AY58" i="13"/>
  <c r="AY63" i="13" s="1"/>
  <c r="BH58" i="13"/>
  <c r="BH63" i="13" s="1"/>
  <c r="BI58" i="13"/>
  <c r="BJ58" i="13"/>
  <c r="BJ63" i="13" s="1"/>
  <c r="BN58" i="13"/>
  <c r="BN63" i="13" s="1"/>
  <c r="BO58" i="13"/>
  <c r="BO63" i="13" s="1"/>
  <c r="BP58" i="13"/>
  <c r="BP63" i="13" s="1"/>
  <c r="BQ58" i="13"/>
  <c r="BR58" i="13"/>
  <c r="BV58" i="13"/>
  <c r="BV63" i="13" s="1"/>
  <c r="BW58" i="13"/>
  <c r="BW63" i="13" s="1"/>
  <c r="BX58" i="13"/>
  <c r="BY58" i="13"/>
  <c r="BZ58" i="13"/>
  <c r="BZ63" i="13" s="1"/>
  <c r="CD58" i="13"/>
  <c r="CD63" i="13" s="1"/>
  <c r="CE58" i="13"/>
  <c r="CE63" i="13" s="1"/>
  <c r="L72" i="15"/>
  <c r="AZ59" i="13"/>
  <c r="D59" i="13" s="1"/>
  <c r="BA59" i="13"/>
  <c r="BF59" i="13"/>
  <c r="BG59" i="13"/>
  <c r="BU59" i="13"/>
  <c r="BU146" i="13" s="1"/>
  <c r="E73" i="15"/>
  <c r="L73" i="15"/>
  <c r="R60" i="13"/>
  <c r="J60" i="13" s="1"/>
  <c r="Z60" i="13"/>
  <c r="Z147" i="13" s="1"/>
  <c r="AV147" i="13"/>
  <c r="AZ60" i="13"/>
  <c r="D60" i="13" s="1"/>
  <c r="BA60" i="13"/>
  <c r="BF60" i="13"/>
  <c r="BG60" i="13"/>
  <c r="BM60" i="13"/>
  <c r="BM147" i="13" s="1"/>
  <c r="L74" i="15"/>
  <c r="R61" i="13"/>
  <c r="J61" i="13" s="1"/>
  <c r="Y148" i="13"/>
  <c r="AZ61" i="13"/>
  <c r="D61" i="13" s="1"/>
  <c r="D74" i="15" s="1"/>
  <c r="BA61" i="13"/>
  <c r="BF61" i="13"/>
  <c r="BG61" i="13"/>
  <c r="CC61" i="13"/>
  <c r="CC148" i="13" s="1"/>
  <c r="E75" i="15"/>
  <c r="L75" i="15"/>
  <c r="AZ62" i="13"/>
  <c r="D62" i="13" s="1"/>
  <c r="BA62" i="13"/>
  <c r="BF62" i="13"/>
  <c r="BG62" i="13"/>
  <c r="V63" i="13"/>
  <c r="AC63" i="13"/>
  <c r="AD63" i="13"/>
  <c r="AG152" i="13"/>
  <c r="AV152" i="13"/>
  <c r="BL152" i="13"/>
  <c r="BT152" i="13"/>
  <c r="CB152" i="13"/>
  <c r="E79" i="15"/>
  <c r="L79" i="15"/>
  <c r="Z66" i="13"/>
  <c r="Z153" i="13" s="1"/>
  <c r="AW66" i="13"/>
  <c r="AZ66" i="13"/>
  <c r="BA66" i="13"/>
  <c r="BF66" i="13"/>
  <c r="BG66" i="13"/>
  <c r="E80" i="15"/>
  <c r="L80" i="15"/>
  <c r="Z67" i="13"/>
  <c r="Z154" i="13" s="1"/>
  <c r="AG154" i="13"/>
  <c r="AV154" i="13"/>
  <c r="AZ67" i="13"/>
  <c r="D67" i="13" s="1"/>
  <c r="BA67" i="13"/>
  <c r="BE67" i="13"/>
  <c r="BF67" i="13"/>
  <c r="BG67" i="13"/>
  <c r="BL154" i="13"/>
  <c r="BT154" i="13"/>
  <c r="CB154" i="13"/>
  <c r="E81" i="15"/>
  <c r="L81" i="15"/>
  <c r="R68" i="13"/>
  <c r="AH68" i="13"/>
  <c r="AZ68" i="13"/>
  <c r="BA68" i="13"/>
  <c r="BF68" i="13"/>
  <c r="BG68" i="13"/>
  <c r="CC68" i="13"/>
  <c r="CC155" i="13" s="1"/>
  <c r="E82" i="15"/>
  <c r="L82" i="15"/>
  <c r="R69" i="13"/>
  <c r="Z69" i="13"/>
  <c r="Z156" i="13" s="1"/>
  <c r="AG156" i="13"/>
  <c r="AV156" i="13"/>
  <c r="AZ69" i="13"/>
  <c r="D69" i="13" s="1"/>
  <c r="BA69" i="13"/>
  <c r="BE69" i="13"/>
  <c r="BF69" i="13"/>
  <c r="BG69" i="13"/>
  <c r="CB156" i="13"/>
  <c r="AH70" i="13"/>
  <c r="AH157" i="13" s="1"/>
  <c r="AW70" i="13"/>
  <c r="AW157" i="13" s="1"/>
  <c r="AZ70" i="13"/>
  <c r="D70" i="13" s="1"/>
  <c r="BA70" i="13"/>
  <c r="BF70" i="13"/>
  <c r="BG70" i="13"/>
  <c r="BL157" i="13"/>
  <c r="S71" i="13"/>
  <c r="T71" i="13"/>
  <c r="U71" i="13"/>
  <c r="V71" i="13"/>
  <c r="W71" i="13"/>
  <c r="AA71" i="13"/>
  <c r="AB71" i="13"/>
  <c r="AC71" i="13"/>
  <c r="AD71" i="13"/>
  <c r="AE71" i="13"/>
  <c r="AI71" i="13"/>
  <c r="AJ71" i="13"/>
  <c r="AR71" i="13"/>
  <c r="AS71" i="13"/>
  <c r="AT71" i="13"/>
  <c r="AX71" i="13"/>
  <c r="AY71" i="13"/>
  <c r="BH71" i="13"/>
  <c r="BI71" i="13"/>
  <c r="BJ71" i="13"/>
  <c r="BN71" i="13"/>
  <c r="BO71" i="13"/>
  <c r="BP71" i="13"/>
  <c r="BQ71" i="13"/>
  <c r="BR71" i="13"/>
  <c r="BV71" i="13"/>
  <c r="BW71" i="13"/>
  <c r="BX71" i="13"/>
  <c r="BY71" i="13"/>
  <c r="BZ71" i="13"/>
  <c r="CD71" i="13"/>
  <c r="CE71" i="13"/>
  <c r="AK74" i="13"/>
  <c r="AL74" i="13"/>
  <c r="AM74" i="13"/>
  <c r="AN74" i="13"/>
  <c r="BQ74" i="13"/>
  <c r="BX74" i="13"/>
  <c r="BY74" i="13"/>
  <c r="F89" i="15"/>
  <c r="AV76" i="13"/>
  <c r="AV74" i="13" s="1"/>
  <c r="U76" i="13"/>
  <c r="U74" i="13" s="1"/>
  <c r="V76" i="13"/>
  <c r="AC76" i="13"/>
  <c r="AC74" i="13" s="1"/>
  <c r="AD76" i="13"/>
  <c r="AD74" i="13" s="1"/>
  <c r="AE76" i="13"/>
  <c r="AE74" i="13" s="1"/>
  <c r="AR76" i="13"/>
  <c r="AR74" i="13" s="1"/>
  <c r="AS76" i="13"/>
  <c r="AS74" i="13" s="1"/>
  <c r="AT76" i="13"/>
  <c r="AT74" i="13" s="1"/>
  <c r="BH76" i="13"/>
  <c r="BH74" i="13" s="1"/>
  <c r="BI76" i="13"/>
  <c r="BP76" i="13"/>
  <c r="AK78" i="13"/>
  <c r="AL78" i="13"/>
  <c r="AM78" i="13"/>
  <c r="AN78" i="13"/>
  <c r="AO78" i="13"/>
  <c r="AP78" i="13"/>
  <c r="AQ78" i="13"/>
  <c r="AK82" i="13"/>
  <c r="AL82" i="13"/>
  <c r="AM82" i="13"/>
  <c r="AN82" i="13"/>
  <c r="AO82" i="13"/>
  <c r="AP82" i="13"/>
  <c r="AQ82" i="13"/>
  <c r="AN97" i="13"/>
  <c r="AO97" i="13"/>
  <c r="AN98" i="13"/>
  <c r="AO98" i="13"/>
  <c r="AV98" i="13"/>
  <c r="Y99" i="13"/>
  <c r="Z99" i="13"/>
  <c r="AH99" i="13"/>
  <c r="AN99" i="13"/>
  <c r="AP99" i="13" s="1"/>
  <c r="AO99" i="13"/>
  <c r="AV99" i="13"/>
  <c r="AX99" i="13" s="1"/>
  <c r="AW99" i="13"/>
  <c r="BM99" i="13"/>
  <c r="BU99" i="13"/>
  <c r="CC99" i="13"/>
  <c r="Z100" i="13"/>
  <c r="AH100" i="13"/>
  <c r="AI100" i="13" s="1"/>
  <c r="AN100" i="13"/>
  <c r="AO100" i="13"/>
  <c r="AW100" i="13"/>
  <c r="BM100" i="13"/>
  <c r="BU100" i="13"/>
  <c r="CC100" i="13"/>
  <c r="AN101" i="13"/>
  <c r="AO101" i="13"/>
  <c r="AP101" i="13" s="1"/>
  <c r="BL101" i="13"/>
  <c r="BN101" i="13" s="1"/>
  <c r="CB101" i="13"/>
  <c r="AN102" i="13"/>
  <c r="AO102" i="13"/>
  <c r="AN103" i="13"/>
  <c r="AO103" i="13"/>
  <c r="AP103" i="13" s="1"/>
  <c r="Z104" i="13"/>
  <c r="AN104" i="13"/>
  <c r="AP104" i="13" s="1"/>
  <c r="AO104" i="13"/>
  <c r="AN105" i="13"/>
  <c r="AO105" i="13"/>
  <c r="AN106" i="13"/>
  <c r="AP106" i="13" s="1"/>
  <c r="AO106" i="13"/>
  <c r="AN107" i="13"/>
  <c r="AP107" i="13" s="1"/>
  <c r="AO107" i="13"/>
  <c r="AN108" i="13"/>
  <c r="AO108" i="13"/>
  <c r="BT108" i="13"/>
  <c r="AN109" i="13"/>
  <c r="AO109" i="13"/>
  <c r="AP109" i="13" s="1"/>
  <c r="AN110" i="13"/>
  <c r="AO110" i="13"/>
  <c r="AN111" i="13"/>
  <c r="AO111" i="13"/>
  <c r="AP111" i="13" s="1"/>
  <c r="AN112" i="13"/>
  <c r="AO112" i="13"/>
  <c r="AP112" i="13" s="1"/>
  <c r="AN113" i="13"/>
  <c r="AO113" i="13"/>
  <c r="AP113" i="13" s="1"/>
  <c r="AN114" i="13"/>
  <c r="AO114" i="13"/>
  <c r="AN115" i="13"/>
  <c r="AO115" i="13"/>
  <c r="AN116" i="13"/>
  <c r="AO116" i="13"/>
  <c r="AN117" i="13"/>
  <c r="AO117" i="13"/>
  <c r="AN118" i="13"/>
  <c r="AO118" i="13"/>
  <c r="AN119" i="13"/>
  <c r="AO119" i="13"/>
  <c r="AH120" i="13"/>
  <c r="AN120" i="13"/>
  <c r="AO120" i="13"/>
  <c r="AW120" i="13"/>
  <c r="BD120" i="13"/>
  <c r="BE120" i="13"/>
  <c r="BM120" i="13"/>
  <c r="BU120" i="13"/>
  <c r="CC120" i="13"/>
  <c r="AN121" i="13"/>
  <c r="AO121" i="13"/>
  <c r="AH122" i="13"/>
  <c r="AN122" i="13"/>
  <c r="AO122" i="13"/>
  <c r="AW122" i="13"/>
  <c r="BM122" i="13"/>
  <c r="BU122" i="13"/>
  <c r="CC122" i="13"/>
  <c r="CD122" i="13" s="1"/>
  <c r="AH123" i="13"/>
  <c r="AN123" i="13"/>
  <c r="AP123" i="13" s="1"/>
  <c r="AO123" i="13"/>
  <c r="AW123" i="13"/>
  <c r="BM123" i="13"/>
  <c r="BU123" i="13"/>
  <c r="BV123" i="13" s="1"/>
  <c r="CC123" i="13"/>
  <c r="CD123" i="13" s="1"/>
  <c r="AN124" i="13"/>
  <c r="AO124" i="13"/>
  <c r="AH125" i="13"/>
  <c r="AN125" i="13"/>
  <c r="AO125" i="13"/>
  <c r="AW125" i="13"/>
  <c r="AX125" i="13" s="1"/>
  <c r="BU125" i="13"/>
  <c r="CC125" i="13"/>
  <c r="AN126" i="13"/>
  <c r="AO126" i="13"/>
  <c r="AN127" i="13"/>
  <c r="AP127" i="13" s="1"/>
  <c r="AO127" i="13"/>
  <c r="AN128" i="13"/>
  <c r="AO128" i="13"/>
  <c r="F129" i="13"/>
  <c r="K129" i="13" s="1"/>
  <c r="AH129" i="13"/>
  <c r="AN129" i="13"/>
  <c r="AO129" i="13"/>
  <c r="AW129" i="13"/>
  <c r="BD129" i="13"/>
  <c r="BE129" i="13"/>
  <c r="BF129" i="13" s="1"/>
  <c r="BM129" i="13"/>
  <c r="BU129" i="13"/>
  <c r="CC129" i="13"/>
  <c r="CD129" i="13" s="1"/>
  <c r="AN130" i="13"/>
  <c r="AO130" i="13"/>
  <c r="AN131" i="13"/>
  <c r="AO131" i="13"/>
  <c r="AN132" i="13"/>
  <c r="AO132" i="13"/>
  <c r="AN133" i="13"/>
  <c r="AO133" i="13"/>
  <c r="AN134" i="13"/>
  <c r="AO134" i="13"/>
  <c r="AN135" i="13"/>
  <c r="AO135" i="13"/>
  <c r="AN136" i="13"/>
  <c r="AP136" i="13" s="1"/>
  <c r="AO136" i="13"/>
  <c r="AN137" i="13"/>
  <c r="AO137" i="13"/>
  <c r="AN138" i="13"/>
  <c r="AO138" i="13"/>
  <c r="AN139" i="13"/>
  <c r="AO139" i="13"/>
  <c r="AN140" i="13"/>
  <c r="AO140" i="13"/>
  <c r="AN141" i="13"/>
  <c r="AO141" i="13"/>
  <c r="AN142" i="13"/>
  <c r="AO142" i="13"/>
  <c r="AN143" i="13"/>
  <c r="AO143" i="13"/>
  <c r="AN144" i="13"/>
  <c r="AO144" i="13"/>
  <c r="AN145" i="13"/>
  <c r="AO145" i="13"/>
  <c r="AN146" i="13"/>
  <c r="AO146" i="13"/>
  <c r="Y147" i="13"/>
  <c r="AA147" i="13" s="1"/>
  <c r="AN147" i="13"/>
  <c r="AO147" i="13"/>
  <c r="BL147" i="13"/>
  <c r="AN148" i="13"/>
  <c r="AO148" i="13"/>
  <c r="AN149" i="13"/>
  <c r="AO149" i="13"/>
  <c r="AN150" i="13"/>
  <c r="AO150" i="13"/>
  <c r="AP150" i="13" s="1"/>
  <c r="AN151" i="13"/>
  <c r="AO151" i="13"/>
  <c r="AH152" i="13"/>
  <c r="AI152" i="13" s="1"/>
  <c r="AN152" i="13"/>
  <c r="AO152" i="13"/>
  <c r="AW152" i="13"/>
  <c r="AX152" i="13" s="1"/>
  <c r="BD152" i="13"/>
  <c r="BE152" i="13"/>
  <c r="BM152" i="13"/>
  <c r="BU152" i="13"/>
  <c r="BV152" i="13" s="1"/>
  <c r="CC152" i="13"/>
  <c r="CD152" i="13" s="1"/>
  <c r="AN153" i="13"/>
  <c r="AP153" i="13" s="1"/>
  <c r="AO153" i="13"/>
  <c r="AH154" i="13"/>
  <c r="AN154" i="13"/>
  <c r="AO154" i="13"/>
  <c r="AW154" i="13"/>
  <c r="BM154" i="13"/>
  <c r="BU154" i="13"/>
  <c r="BV154" i="13" s="1"/>
  <c r="CC154" i="13"/>
  <c r="AN155" i="13"/>
  <c r="AO155" i="13"/>
  <c r="AH156" i="13"/>
  <c r="AN156" i="13"/>
  <c r="AO156" i="13"/>
  <c r="AW156" i="13"/>
  <c r="BL156" i="13"/>
  <c r="BM156" i="13"/>
  <c r="BU156" i="13"/>
  <c r="CC156" i="13"/>
  <c r="AN157" i="13"/>
  <c r="AO157" i="13"/>
  <c r="AV157" i="13"/>
  <c r="AN158" i="13"/>
  <c r="AP158" i="13" s="1"/>
  <c r="AO158" i="13"/>
  <c r="AN159" i="13"/>
  <c r="AO159" i="13"/>
  <c r="AO164" i="13"/>
  <c r="AP164" i="13"/>
  <c r="AQ164" i="13"/>
  <c r="D14" i="15"/>
  <c r="E17" i="15"/>
  <c r="L18" i="15"/>
  <c r="E26" i="15"/>
  <c r="E27" i="15"/>
  <c r="L30" i="15"/>
  <c r="L35" i="15"/>
  <c r="L41" i="15" s="1"/>
  <c r="R120" i="13"/>
  <c r="S120" i="13" s="1"/>
  <c r="R67" i="13"/>
  <c r="R46" i="13"/>
  <c r="J46" i="13" s="1"/>
  <c r="BL130" i="13"/>
  <c r="BJ40" i="13"/>
  <c r="BM34" i="13"/>
  <c r="BM121" i="13" s="1"/>
  <c r="BN121" i="13" s="1"/>
  <c r="BU24" i="13"/>
  <c r="E15" i="15"/>
  <c r="AX31" i="13"/>
  <c r="E66" i="15"/>
  <c r="AV124" i="13"/>
  <c r="AX124" i="13" s="1"/>
  <c r="S40" i="13"/>
  <c r="BU18" i="13"/>
  <c r="BU105" i="13" s="1"/>
  <c r="BT105" i="13"/>
  <c r="BU108" i="13"/>
  <c r="AW21" i="13"/>
  <c r="AW108" i="13" s="1"/>
  <c r="AV108" i="13"/>
  <c r="Z51" i="13"/>
  <c r="BL100" i="13"/>
  <c r="CC34" i="13"/>
  <c r="CC121" i="13" s="1"/>
  <c r="CB121" i="13"/>
  <c r="BU27" i="13"/>
  <c r="BU114" i="13" s="1"/>
  <c r="BM25" i="13"/>
  <c r="BM112" i="13" s="1"/>
  <c r="BN112" i="13" s="1"/>
  <c r="BY31" i="13"/>
  <c r="K27" i="15"/>
  <c r="F120" i="13"/>
  <c r="CB153" i="13"/>
  <c r="Y154" i="13"/>
  <c r="I34" i="15"/>
  <c r="K28" i="15"/>
  <c r="S47" i="13"/>
  <c r="K47" i="13" s="1"/>
  <c r="Z38" i="13"/>
  <c r="BG19" i="13"/>
  <c r="BT76" i="13"/>
  <c r="BM57" i="13"/>
  <c r="AV139" i="13"/>
  <c r="AX139" i="13" s="1"/>
  <c r="AV135" i="13"/>
  <c r="BA19" i="13"/>
  <c r="BW31" i="13"/>
  <c r="K64" i="15"/>
  <c r="CC54" i="13"/>
  <c r="CC141" i="13" s="1"/>
  <c r="AH52" i="13"/>
  <c r="AH139" i="13" s="1"/>
  <c r="AG139" i="13"/>
  <c r="BU46" i="13"/>
  <c r="BT133" i="13"/>
  <c r="Z44" i="13"/>
  <c r="Z131" i="13" s="1"/>
  <c r="Y131" i="13"/>
  <c r="AH37" i="13"/>
  <c r="AH124" i="13" s="1"/>
  <c r="AG124" i="13"/>
  <c r="AH20" i="13"/>
  <c r="AH107" i="13" s="1"/>
  <c r="AG107" i="13"/>
  <c r="AW16" i="13"/>
  <c r="AV103" i="13"/>
  <c r="Y103" i="13"/>
  <c r="Z16" i="13"/>
  <c r="CC11" i="13"/>
  <c r="CC98" i="13" s="1"/>
  <c r="CB98" i="13"/>
  <c r="BL98" i="13"/>
  <c r="BM11" i="13"/>
  <c r="AV104" i="13"/>
  <c r="CC52" i="13"/>
  <c r="CC139" i="13" s="1"/>
  <c r="AH50" i="13"/>
  <c r="AH137" i="13" s="1"/>
  <c r="BU37" i="13"/>
  <c r="BU124" i="13" s="1"/>
  <c r="BT124" i="13"/>
  <c r="BT122" i="13"/>
  <c r="BV122" i="13"/>
  <c r="D26" i="15"/>
  <c r="BM21" i="13"/>
  <c r="BM108" i="13" s="1"/>
  <c r="BL108" i="13"/>
  <c r="CC49" i="13"/>
  <c r="CC136" i="13" s="1"/>
  <c r="CD136" i="13" s="1"/>
  <c r="BM70" i="13"/>
  <c r="BM157" i="13" s="1"/>
  <c r="AW60" i="13"/>
  <c r="BM43" i="13"/>
  <c r="BM130" i="13" s="1"/>
  <c r="BL141" i="13"/>
  <c r="BN141" i="13" s="1"/>
  <c r="CB138" i="13"/>
  <c r="CB155" i="13"/>
  <c r="CD155" i="13" s="1"/>
  <c r="AG157" i="13"/>
  <c r="BU34" i="13"/>
  <c r="BT121" i="13"/>
  <c r="AW34" i="13"/>
  <c r="AW121" i="13" s="1"/>
  <c r="AX121" i="13" s="1"/>
  <c r="AV121" i="13"/>
  <c r="Z34" i="13"/>
  <c r="Z121" i="13" s="1"/>
  <c r="AA121" i="13" s="1"/>
  <c r="Y121" i="13"/>
  <c r="CC30" i="13"/>
  <c r="CC28" i="13" s="1"/>
  <c r="CB117" i="13"/>
  <c r="BM30" i="13"/>
  <c r="BM117" i="13" s="1"/>
  <c r="BN117" i="13" s="1"/>
  <c r="BL117" i="13"/>
  <c r="AH30" i="13"/>
  <c r="AH117" i="13" s="1"/>
  <c r="AG117" i="13"/>
  <c r="BU29" i="13"/>
  <c r="BU28" i="13" s="1"/>
  <c r="BU115" i="13" s="1"/>
  <c r="BT116" i="13"/>
  <c r="AW29" i="13"/>
  <c r="AV116" i="13"/>
  <c r="CC27" i="13"/>
  <c r="CC114" i="13" s="1"/>
  <c r="CD114" i="13" s="1"/>
  <c r="CB114" i="13"/>
  <c r="BM27" i="13"/>
  <c r="BM114" i="13" s="1"/>
  <c r="BL114" i="13"/>
  <c r="AH27" i="13"/>
  <c r="AH114" i="13" s="1"/>
  <c r="AG114" i="13"/>
  <c r="BM26" i="13"/>
  <c r="BM113" i="13" s="1"/>
  <c r="BL113" i="13"/>
  <c r="AH26" i="13"/>
  <c r="AG113" i="13"/>
  <c r="BU25" i="13"/>
  <c r="BT112" i="13"/>
  <c r="CC24" i="13"/>
  <c r="CC111" i="13" s="1"/>
  <c r="CB111" i="13"/>
  <c r="Z21" i="13"/>
  <c r="Z108" i="13" s="1"/>
  <c r="AA108" i="13" s="1"/>
  <c r="Y108" i="13"/>
  <c r="BM20" i="13"/>
  <c r="BM107" i="13" s="1"/>
  <c r="BL107" i="13"/>
  <c r="Y133" i="13"/>
  <c r="BT126" i="13"/>
  <c r="Y123" i="13"/>
  <c r="CB113" i="13"/>
  <c r="BZ31" i="13"/>
  <c r="Z48" i="13"/>
  <c r="Z135" i="13" s="1"/>
  <c r="AA135" i="13" s="1"/>
  <c r="Z49" i="13"/>
  <c r="Z136" i="13" s="1"/>
  <c r="Y136" i="13"/>
  <c r="Y129" i="13"/>
  <c r="Z129" i="13"/>
  <c r="BT146" i="13"/>
  <c r="Z59" i="13"/>
  <c r="Z146" i="13" s="1"/>
  <c r="BM56" i="13"/>
  <c r="BM143" i="13" s="1"/>
  <c r="BN143" i="13" s="1"/>
  <c r="BL143" i="13"/>
  <c r="Z53" i="13"/>
  <c r="Z140" i="13" s="1"/>
  <c r="Y140" i="13"/>
  <c r="AA140" i="13" s="1"/>
  <c r="Z52" i="13"/>
  <c r="Y139" i="13"/>
  <c r="BU50" i="13"/>
  <c r="BU137" i="13" s="1"/>
  <c r="BT137" i="13"/>
  <c r="AH57" i="13"/>
  <c r="CB144" i="13"/>
  <c r="BT139" i="13"/>
  <c r="AV138" i="13"/>
  <c r="AX138" i="13" s="1"/>
  <c r="BT136" i="13"/>
  <c r="BV136" i="13" s="1"/>
  <c r="Z30" i="13"/>
  <c r="Z117" i="13" s="1"/>
  <c r="Y117" i="13"/>
  <c r="AH25" i="13"/>
  <c r="AH112" i="13"/>
  <c r="AI112" i="13" s="1"/>
  <c r="AG112" i="13"/>
  <c r="Z11" i="13"/>
  <c r="Z98" i="13" s="1"/>
  <c r="AA98" i="13" s="1"/>
  <c r="Y98" i="13"/>
  <c r="CB124" i="13"/>
  <c r="N158" i="13"/>
  <c r="AW24" i="13"/>
  <c r="AW111" i="13" s="1"/>
  <c r="AV111" i="13"/>
  <c r="Z24" i="13"/>
  <c r="Z111" i="13" s="1"/>
  <c r="Y111" i="13"/>
  <c r="CC21" i="13"/>
  <c r="CC108" i="13" s="1"/>
  <c r="CD108" i="13" s="1"/>
  <c r="CB108" i="13"/>
  <c r="CC17" i="13"/>
  <c r="CC104" i="13" s="1"/>
  <c r="CB104" i="13"/>
  <c r="BU16" i="13"/>
  <c r="BT103" i="13"/>
  <c r="AH11" i="13"/>
  <c r="AH98" i="13" s="1"/>
  <c r="AG98" i="13"/>
  <c r="F140" i="13"/>
  <c r="J129" i="13"/>
  <c r="AG149" i="13"/>
  <c r="CB140" i="13"/>
  <c r="CD140" i="13" s="1"/>
  <c r="AG138" i="13"/>
  <c r="BL137" i="13"/>
  <c r="BN137" i="13" s="1"/>
  <c r="AH34" i="13"/>
  <c r="AH121" i="13" s="1"/>
  <c r="AG121" i="13"/>
  <c r="BU30" i="13"/>
  <c r="BT117" i="13"/>
  <c r="AW30" i="13"/>
  <c r="AW117" i="13" s="1"/>
  <c r="AV117" i="13"/>
  <c r="CC29" i="13"/>
  <c r="CB116" i="13"/>
  <c r="BM29" i="13"/>
  <c r="BL116" i="13"/>
  <c r="AW26" i="13"/>
  <c r="AW113" i="13" s="1"/>
  <c r="AV113" i="13"/>
  <c r="CC66" i="13"/>
  <c r="AH66" i="13"/>
  <c r="AH153" i="13" s="1"/>
  <c r="AG153" i="13"/>
  <c r="BU62" i="13"/>
  <c r="BU149" i="13" s="1"/>
  <c r="BT149" i="13"/>
  <c r="AW62" i="13"/>
  <c r="AW149" i="13" s="1"/>
  <c r="AV149" i="13"/>
  <c r="Z62" i="13"/>
  <c r="Z149" i="13" s="1"/>
  <c r="Y149" i="13"/>
  <c r="BM61" i="13"/>
  <c r="BM148" i="13" s="1"/>
  <c r="BL148" i="13"/>
  <c r="AH61" i="13"/>
  <c r="AH148" i="13" s="1"/>
  <c r="AG148" i="13"/>
  <c r="AH60" i="13"/>
  <c r="AH147" i="13" s="1"/>
  <c r="AG147" i="13"/>
  <c r="AT63" i="13"/>
  <c r="AT64" i="13" s="1"/>
  <c r="AR63" i="13"/>
  <c r="BU57" i="13"/>
  <c r="BU144" i="13" s="1"/>
  <c r="AW57" i="13"/>
  <c r="AW144" i="13" s="1"/>
  <c r="AV144" i="13"/>
  <c r="BU56" i="13"/>
  <c r="BU143" i="13" s="1"/>
  <c r="BV143" i="13" s="1"/>
  <c r="BM53" i="13"/>
  <c r="BM140" i="13" s="1"/>
  <c r="BL140" i="13"/>
  <c r="CC48" i="13"/>
  <c r="CC135" i="13" s="1"/>
  <c r="CB135" i="13"/>
  <c r="AZ47" i="13"/>
  <c r="AW45" i="13"/>
  <c r="AW132" i="13" s="1"/>
  <c r="AV132" i="13"/>
  <c r="BT131" i="13"/>
  <c r="CB103" i="13"/>
  <c r="CC16" i="13"/>
  <c r="CC103" i="13" s="1"/>
  <c r="CD103" i="13" s="1"/>
  <c r="BU43" i="13"/>
  <c r="BU130" i="13" s="1"/>
  <c r="AV130" i="13"/>
  <c r="BT144" i="13"/>
  <c r="AG129" i="13"/>
  <c r="AI129" i="13" s="1"/>
  <c r="AX123" i="13"/>
  <c r="AY31" i="13"/>
  <c r="CE22" i="13"/>
  <c r="AJ22" i="13"/>
  <c r="BU70" i="13"/>
  <c r="BU157" i="13" s="1"/>
  <c r="BT157" i="13"/>
  <c r="BU53" i="13"/>
  <c r="BU140" i="13" s="1"/>
  <c r="BV140" i="13" s="1"/>
  <c r="BT140" i="13"/>
  <c r="AW53" i="13"/>
  <c r="AW140" i="13" s="1"/>
  <c r="AV140" i="13"/>
  <c r="AH49" i="13"/>
  <c r="AH136" i="13" s="1"/>
  <c r="AG136" i="13"/>
  <c r="BM48" i="13"/>
  <c r="BM135" i="13" s="1"/>
  <c r="BN135" i="13" s="1"/>
  <c r="BL135" i="13"/>
  <c r="AH48" i="13"/>
  <c r="AH135" i="13" s="1"/>
  <c r="AG135" i="13"/>
  <c r="K37" i="15"/>
  <c r="Z35" i="13"/>
  <c r="BU26" i="13"/>
  <c r="BE26" i="13" s="1"/>
  <c r="BT113" i="13"/>
  <c r="AW25" i="13"/>
  <c r="AV112" i="13"/>
  <c r="Z25" i="13"/>
  <c r="Z112" i="13" s="1"/>
  <c r="AA112" i="13" s="1"/>
  <c r="Y112" i="13"/>
  <c r="BM24" i="13"/>
  <c r="BM23" i="13" s="1"/>
  <c r="BM110" i="13" s="1"/>
  <c r="BL111" i="13"/>
  <c r="AH24" i="13"/>
  <c r="AH111" i="13" s="1"/>
  <c r="AG111" i="13"/>
  <c r="E25" i="15"/>
  <c r="BU20" i="13"/>
  <c r="BU19" i="13" s="1"/>
  <c r="BU106" i="13" s="1"/>
  <c r="BT107" i="13"/>
  <c r="AW20" i="13"/>
  <c r="AW107" i="13" s="1"/>
  <c r="AV107" i="13"/>
  <c r="Z20" i="13"/>
  <c r="Z107" i="13" s="1"/>
  <c r="Y107" i="13"/>
  <c r="AH17" i="13"/>
  <c r="AH104" i="13" s="1"/>
  <c r="AG104" i="13"/>
  <c r="AW14" i="13"/>
  <c r="AW101" i="13" s="1"/>
  <c r="AV101" i="13"/>
  <c r="AW98" i="13"/>
  <c r="E59" i="15"/>
  <c r="BU68" i="13"/>
  <c r="BU155" i="13" s="1"/>
  <c r="BI31" i="13"/>
  <c r="Y130" i="13"/>
  <c r="BU17" i="13"/>
  <c r="BU104" i="13" s="1"/>
  <c r="BV104" i="13" s="1"/>
  <c r="Y101" i="13"/>
  <c r="AV114" i="13"/>
  <c r="Y114" i="13"/>
  <c r="Y113" i="13"/>
  <c r="AG108" i="13"/>
  <c r="AI108" i="13" s="1"/>
  <c r="R66" i="13"/>
  <c r="J66" i="13" s="1"/>
  <c r="CB143" i="13"/>
  <c r="BU54" i="13"/>
  <c r="BU141" i="13" s="1"/>
  <c r="BT141" i="13"/>
  <c r="Z54" i="13"/>
  <c r="Z141" i="13" s="1"/>
  <c r="Y141" i="13"/>
  <c r="AP137" i="13"/>
  <c r="K35" i="15"/>
  <c r="F66" i="15"/>
  <c r="E57" i="15"/>
  <c r="AG155" i="13"/>
  <c r="Y152" i="13"/>
  <c r="Z152" i="13"/>
  <c r="R59" i="13"/>
  <c r="CC144" i="13"/>
  <c r="CB132" i="13"/>
  <c r="CC45" i="13"/>
  <c r="CC132" i="13" s="1"/>
  <c r="BM45" i="13"/>
  <c r="BM132" i="13" s="1"/>
  <c r="BL132" i="13"/>
  <c r="AV131" i="13"/>
  <c r="R126" i="13"/>
  <c r="S126" i="13" s="1"/>
  <c r="BT125" i="13"/>
  <c r="CC25" i="13"/>
  <c r="CC112" i="13" s="1"/>
  <c r="CB112" i="13"/>
  <c r="F108" i="13"/>
  <c r="D22" i="15"/>
  <c r="CC20" i="13"/>
  <c r="CB107" i="13"/>
  <c r="BM18" i="13"/>
  <c r="BM105" i="13" s="1"/>
  <c r="BM17" i="13"/>
  <c r="BM104" i="13" s="1"/>
  <c r="BN104" i="13" s="1"/>
  <c r="BL104" i="13"/>
  <c r="BU11" i="13"/>
  <c r="BT98" i="13"/>
  <c r="BY63" i="13"/>
  <c r="Z45" i="13"/>
  <c r="Z132" i="13" s="1"/>
  <c r="Y132" i="13"/>
  <c r="AG140" i="13"/>
  <c r="AI140" i="13" s="1"/>
  <c r="AG105" i="13"/>
  <c r="CC153" i="13"/>
  <c r="AV153" i="13"/>
  <c r="BU61" i="13"/>
  <c r="BU148" i="13" s="1"/>
  <c r="BT148" i="13"/>
  <c r="AW61" i="13"/>
  <c r="AV148" i="13"/>
  <c r="Z61" i="13"/>
  <c r="Z148" i="13" s="1"/>
  <c r="AA148" i="13" s="1"/>
  <c r="CB147" i="13"/>
  <c r="CC60" i="13"/>
  <c r="CC147" i="13" s="1"/>
  <c r="AE63" i="13"/>
  <c r="BZ55" i="13"/>
  <c r="AS55" i="13"/>
  <c r="CC46" i="13"/>
  <c r="CC133" i="13" s="1"/>
  <c r="CB133" i="13"/>
  <c r="BM46" i="13"/>
  <c r="BM133" i="13" s="1"/>
  <c r="BL133" i="13"/>
  <c r="BM51" i="13"/>
  <c r="BM138" i="13" s="1"/>
  <c r="BL138" i="13"/>
  <c r="AW49" i="13"/>
  <c r="AW136" i="13" s="1"/>
  <c r="AV136" i="13"/>
  <c r="BM38" i="13"/>
  <c r="BM125" i="13" s="1"/>
  <c r="BL125" i="13"/>
  <c r="BM116" i="13"/>
  <c r="CC116" i="13"/>
  <c r="BU117" i="13"/>
  <c r="F152" i="13"/>
  <c r="R152" i="13"/>
  <c r="S152" i="13" s="1"/>
  <c r="R24" i="13"/>
  <c r="BU107" i="13"/>
  <c r="AW153" i="13"/>
  <c r="J152" i="13"/>
  <c r="K152" i="13" s="1"/>
  <c r="AW148" i="13"/>
  <c r="BU98" i="13"/>
  <c r="R146" i="13"/>
  <c r="S146" i="13" s="1"/>
  <c r="AP139" i="13"/>
  <c r="F65" i="15"/>
  <c r="BE123" i="13"/>
  <c r="N145" i="13"/>
  <c r="CD113" i="13"/>
  <c r="AA104" i="13"/>
  <c r="D10" i="13"/>
  <c r="D11" i="15" s="1"/>
  <c r="BL126" i="13"/>
  <c r="AV133" i="13"/>
  <c r="AW46" i="13"/>
  <c r="AW133" i="13" s="1"/>
  <c r="AW39" i="13"/>
  <c r="AV126" i="13"/>
  <c r="F122" i="13"/>
  <c r="CB130" i="13"/>
  <c r="CC43" i="13"/>
  <c r="CC130" i="13" s="1"/>
  <c r="W63" i="13"/>
  <c r="AW59" i="13"/>
  <c r="AV146" i="13"/>
  <c r="CC137" i="13"/>
  <c r="CD137" i="13" s="1"/>
  <c r="R30" i="13"/>
  <c r="J30" i="13" s="1"/>
  <c r="T63" i="13"/>
  <c r="CC56" i="13"/>
  <c r="CC143" i="13" s="1"/>
  <c r="BU45" i="13"/>
  <c r="BU132" i="13" s="1"/>
  <c r="BT132" i="13"/>
  <c r="AG130" i="13"/>
  <c r="Z39" i="13"/>
  <c r="Z126" i="13" s="1"/>
  <c r="Y126" i="13"/>
  <c r="E39" i="15"/>
  <c r="BL124" i="13"/>
  <c r="F123" i="13"/>
  <c r="BL122" i="13"/>
  <c r="Z29" i="13"/>
  <c r="Z116" i="13" s="1"/>
  <c r="CC70" i="13"/>
  <c r="CC157" i="13" s="1"/>
  <c r="CB157" i="13"/>
  <c r="BT155" i="13"/>
  <c r="BV155" i="13" s="1"/>
  <c r="BU51" i="13"/>
  <c r="BE51" i="13" s="1"/>
  <c r="BE138" i="13" s="1"/>
  <c r="BT138" i="13"/>
  <c r="AW50" i="13"/>
  <c r="AW137" i="13" s="1"/>
  <c r="AX137" i="13" s="1"/>
  <c r="AV137" i="13"/>
  <c r="Z50" i="13"/>
  <c r="Z137" i="13" s="1"/>
  <c r="AA137" i="13" s="1"/>
  <c r="Y137" i="13"/>
  <c r="BM49" i="13"/>
  <c r="BE49" i="13" s="1"/>
  <c r="BE136" i="13" s="1"/>
  <c r="BL136" i="13"/>
  <c r="F37" i="15"/>
  <c r="CD144" i="13"/>
  <c r="Y153" i="13"/>
  <c r="CB148" i="13"/>
  <c r="CD148" i="13" s="1"/>
  <c r="AP125" i="13"/>
  <c r="AP119" i="13"/>
  <c r="BW22" i="13"/>
  <c r="BW32" i="13" s="1"/>
  <c r="BW41" i="13" s="1"/>
  <c r="AX100" i="13"/>
  <c r="R20" i="13"/>
  <c r="J20" i="13" s="1"/>
  <c r="Z122" i="13"/>
  <c r="AA122" i="13" s="1"/>
  <c r="Z70" i="13"/>
  <c r="Z157" i="13" s="1"/>
  <c r="Y157" i="13"/>
  <c r="BT156" i="13"/>
  <c r="AW68" i="13"/>
  <c r="AW155" i="13" s="1"/>
  <c r="AV155" i="13"/>
  <c r="Z68" i="13"/>
  <c r="Z155" i="13" s="1"/>
  <c r="Y155" i="13"/>
  <c r="BM66" i="13"/>
  <c r="BM153" i="13" s="1"/>
  <c r="BL153" i="13"/>
  <c r="CC62" i="13"/>
  <c r="CC149" i="13" s="1"/>
  <c r="CB149" i="13"/>
  <c r="BM62" i="13"/>
  <c r="BM149" i="13" s="1"/>
  <c r="BL149" i="13"/>
  <c r="K75" i="15"/>
  <c r="AH62" i="13"/>
  <c r="AH149" i="13" s="1"/>
  <c r="AI149" i="13" s="1"/>
  <c r="BT147" i="13"/>
  <c r="BU60" i="13"/>
  <c r="R147" i="13"/>
  <c r="S147" i="13" s="1"/>
  <c r="CB146" i="13"/>
  <c r="CC59" i="13"/>
  <c r="CC146" i="13" s="1"/>
  <c r="BL146" i="13"/>
  <c r="BM59" i="13"/>
  <c r="BM146" i="13" s="1"/>
  <c r="AH59" i="13"/>
  <c r="AG146" i="13"/>
  <c r="E72" i="15"/>
  <c r="AW147" i="13"/>
  <c r="AX147" i="13" s="1"/>
  <c r="CC18" i="13"/>
  <c r="CC105" i="13" s="1"/>
  <c r="CB105" i="13"/>
  <c r="AW18" i="13"/>
  <c r="AW105" i="13" s="1"/>
  <c r="AV105" i="13"/>
  <c r="BM16" i="13"/>
  <c r="BM103" i="13" s="1"/>
  <c r="BL103" i="13"/>
  <c r="K17" i="15"/>
  <c r="BF15" i="13"/>
  <c r="AH16" i="13"/>
  <c r="AH15" i="13" s="1"/>
  <c r="AY22" i="13"/>
  <c r="AY32" i="13" s="1"/>
  <c r="AY41" i="13" s="1"/>
  <c r="AB22" i="13"/>
  <c r="L22" i="13" s="1"/>
  <c r="BT101" i="13"/>
  <c r="BU14" i="13"/>
  <c r="BU10" i="13" s="1"/>
  <c r="BU97" i="13" s="1"/>
  <c r="Y100" i="13"/>
  <c r="AA100" i="13" s="1"/>
  <c r="BT99" i="13"/>
  <c r="BV99" i="13" s="1"/>
  <c r="AW17" i="13"/>
  <c r="R29" i="13"/>
  <c r="J29" i="13" s="1"/>
  <c r="BL76" i="13"/>
  <c r="BL74" i="13" s="1"/>
  <c r="E58" i="15"/>
  <c r="R21" i="13"/>
  <c r="J21" i="13" s="1"/>
  <c r="W76" i="13"/>
  <c r="AG103" i="13"/>
  <c r="Z139" i="13"/>
  <c r="AA139" i="13" s="1"/>
  <c r="BM39" i="13"/>
  <c r="BM126" i="13" s="1"/>
  <c r="AA149" i="13"/>
  <c r="BL155" i="13"/>
  <c r="BN155" i="13" s="1"/>
  <c r="BM68" i="13"/>
  <c r="BU66" i="13"/>
  <c r="BU153" i="13" s="1"/>
  <c r="BT153" i="13"/>
  <c r="AW54" i="13"/>
  <c r="AW141" i="13" s="1"/>
  <c r="AV141" i="13"/>
  <c r="CC39" i="13"/>
  <c r="CB126" i="13"/>
  <c r="BV120" i="13"/>
  <c r="BN120" i="13"/>
  <c r="Z120" i="13"/>
  <c r="Y120" i="13"/>
  <c r="BN152" i="13"/>
  <c r="K38" i="15"/>
  <c r="M31" i="13"/>
  <c r="K26" i="15"/>
  <c r="J120" i="13"/>
  <c r="K120" i="13" s="1"/>
  <c r="BM155" i="13"/>
  <c r="BU101" i="13"/>
  <c r="BM58" i="13"/>
  <c r="BM145" i="13" s="1"/>
  <c r="AW71" i="13"/>
  <c r="AW158" i="13" s="1"/>
  <c r="BL139" i="13"/>
  <c r="BM52" i="13"/>
  <c r="BM139" i="13" s="1"/>
  <c r="AP120" i="13"/>
  <c r="Y156" i="13"/>
  <c r="AA156" i="13" s="1"/>
  <c r="BU48" i="13"/>
  <c r="BU135" i="13" s="1"/>
  <c r="CB137" i="13"/>
  <c r="D82" i="15"/>
  <c r="D69" i="15"/>
  <c r="D62" i="15"/>
  <c r="AG133" i="13"/>
  <c r="AI133" i="13" s="1"/>
  <c r="AG132" i="13"/>
  <c r="AG141" i="13"/>
  <c r="AH54" i="13"/>
  <c r="AG76" i="13"/>
  <c r="AG74" i="13" s="1"/>
  <c r="CK16" i="13"/>
  <c r="CK30" i="13"/>
  <c r="CK60" i="13"/>
  <c r="CK58" i="13" s="1"/>
  <c r="CK68" i="13"/>
  <c r="AA123" i="13"/>
  <c r="F141" i="13"/>
  <c r="K67" i="15"/>
  <c r="D40" i="13"/>
  <c r="D35" i="15"/>
  <c r="K39" i="15"/>
  <c r="K14" i="15"/>
  <c r="O63" i="13"/>
  <c r="BM124" i="13"/>
  <c r="Z56" i="13"/>
  <c r="Z143" i="13" s="1"/>
  <c r="W55" i="13"/>
  <c r="CD156" i="13"/>
  <c r="AX156" i="13"/>
  <c r="AI120" i="13"/>
  <c r="CK21" i="13"/>
  <c r="CF22" i="13"/>
  <c r="CK20" i="13"/>
  <c r="CK52" i="13"/>
  <c r="CK54" i="13"/>
  <c r="CL55" i="13"/>
  <c r="CL64" i="13" s="1"/>
  <c r="CL72" i="13" s="1"/>
  <c r="CK49" i="13"/>
  <c r="CK51" i="13"/>
  <c r="AV143" i="13"/>
  <c r="R57" i="13"/>
  <c r="Y124" i="13"/>
  <c r="Y144" i="13"/>
  <c r="BU71" i="13"/>
  <c r="BU158" i="13" s="1"/>
  <c r="Y146" i="13"/>
  <c r="AG137" i="13"/>
  <c r="G74" i="15"/>
  <c r="G72" i="15"/>
  <c r="G31" i="15"/>
  <c r="G79" i="15"/>
  <c r="G64" i="15"/>
  <c r="G18" i="15"/>
  <c r="G83" i="15"/>
  <c r="G75" i="15"/>
  <c r="G37" i="15"/>
  <c r="G35" i="15"/>
  <c r="G28" i="15"/>
  <c r="G26" i="15"/>
  <c r="G22" i="15"/>
  <c r="N105" i="13"/>
  <c r="G66" i="15"/>
  <c r="AH56" i="13"/>
  <c r="AH143" i="13" s="1"/>
  <c r="BE68" i="13"/>
  <c r="BE155" i="13" s="1"/>
  <c r="S15" i="13"/>
  <c r="K15" i="13" s="1"/>
  <c r="O23" i="13"/>
  <c r="G23" i="13" s="1"/>
  <c r="H64" i="13" l="1"/>
  <c r="H77" i="15" s="1"/>
  <c r="P41" i="13"/>
  <c r="H32" i="13"/>
  <c r="AV55" i="13"/>
  <c r="AV142" i="13" s="1"/>
  <c r="G63" i="13"/>
  <c r="W74" i="13"/>
  <c r="G76" i="13"/>
  <c r="G74" i="13" s="1"/>
  <c r="G88" i="15" s="1"/>
  <c r="Z125" i="13"/>
  <c r="AA125" i="13" s="1"/>
  <c r="O55" i="13"/>
  <c r="O64" i="13" s="1"/>
  <c r="R100" i="13"/>
  <c r="S100" i="13" s="1"/>
  <c r="R70" i="13"/>
  <c r="J70" i="13" s="1"/>
  <c r="BV124" i="13"/>
  <c r="BV135" i="13"/>
  <c r="K45" i="13"/>
  <c r="K59" i="15" s="1"/>
  <c r="AI117" i="13"/>
  <c r="F10" i="13"/>
  <c r="AG131" i="13"/>
  <c r="AI131" i="13" s="1"/>
  <c r="AA114" i="13"/>
  <c r="F76" i="13"/>
  <c r="F74" i="13" s="1"/>
  <c r="E76" i="13"/>
  <c r="E90" i="15" s="1"/>
  <c r="R114" i="13"/>
  <c r="S114" i="13" s="1"/>
  <c r="J27" i="13"/>
  <c r="R138" i="13"/>
  <c r="S138" i="13" s="1"/>
  <c r="J51" i="13"/>
  <c r="J64" i="15" s="1"/>
  <c r="R144" i="13"/>
  <c r="S144" i="13" s="1"/>
  <c r="J57" i="13"/>
  <c r="R143" i="13"/>
  <c r="S143" i="13" s="1"/>
  <c r="N134" i="13"/>
  <c r="R48" i="13"/>
  <c r="R132" i="13"/>
  <c r="S132" i="13" s="1"/>
  <c r="R131" i="13"/>
  <c r="S131" i="13" s="1"/>
  <c r="R104" i="13"/>
  <c r="S104" i="13" s="1"/>
  <c r="J17" i="13"/>
  <c r="AH47" i="13"/>
  <c r="AH134" i="13" s="1"/>
  <c r="AA120" i="13"/>
  <c r="BE53" i="13"/>
  <c r="BE140" i="13" s="1"/>
  <c r="BU113" i="13"/>
  <c r="BV125" i="13"/>
  <c r="AI148" i="13"/>
  <c r="AW116" i="13"/>
  <c r="AW28" i="13"/>
  <c r="BN154" i="13"/>
  <c r="AX154" i="13"/>
  <c r="E75" i="13"/>
  <c r="BN122" i="13"/>
  <c r="BN125" i="13"/>
  <c r="BN138" i="13"/>
  <c r="BV148" i="13"/>
  <c r="BV98" i="13"/>
  <c r="CD112" i="13"/>
  <c r="AA152" i="13"/>
  <c r="AX107" i="13"/>
  <c r="AA129" i="13"/>
  <c r="AP157" i="13"/>
  <c r="BN156" i="13"/>
  <c r="AP156" i="13"/>
  <c r="AP155" i="13"/>
  <c r="AP154" i="13"/>
  <c r="BF152" i="13"/>
  <c r="AP151" i="13"/>
  <c r="AP149" i="13"/>
  <c r="AP148" i="13"/>
  <c r="AP146" i="13"/>
  <c r="AP145" i="13"/>
  <c r="AP141" i="13"/>
  <c r="AP138" i="13"/>
  <c r="AP135" i="13"/>
  <c r="AP134" i="13"/>
  <c r="AP133" i="13"/>
  <c r="AP132" i="13"/>
  <c r="AP131" i="13"/>
  <c r="AP130" i="13"/>
  <c r="AP129" i="13"/>
  <c r="AP128" i="13"/>
  <c r="AP124" i="13"/>
  <c r="AP118" i="13"/>
  <c r="AP117" i="13"/>
  <c r="AP116" i="13"/>
  <c r="BN147" i="13"/>
  <c r="BO64" i="13"/>
  <c r="AY64" i="13"/>
  <c r="AY72" i="13" s="1"/>
  <c r="BD38" i="13"/>
  <c r="I38" i="13" s="1"/>
  <c r="AI125" i="13"/>
  <c r="BT28" i="13"/>
  <c r="BT115" i="13" s="1"/>
  <c r="BV115" i="13" s="1"/>
  <c r="AV28" i="13"/>
  <c r="AB31" i="13"/>
  <c r="AB32" i="13" s="1"/>
  <c r="W31" i="13"/>
  <c r="BT23" i="13"/>
  <c r="AV23" i="13"/>
  <c r="Y23" i="13"/>
  <c r="BD20" i="13"/>
  <c r="BP22" i="13"/>
  <c r="BN22" i="13"/>
  <c r="BI22" i="13"/>
  <c r="BI32" i="13" s="1"/>
  <c r="AI22" i="13"/>
  <c r="W22" i="13"/>
  <c r="W32" i="13" s="1"/>
  <c r="W41" i="13" s="1"/>
  <c r="U22" i="13"/>
  <c r="CG22" i="13"/>
  <c r="CJ22" i="13" s="1"/>
  <c r="CL22" i="13"/>
  <c r="CL31" i="13"/>
  <c r="CK23" i="13"/>
  <c r="CF64" i="13"/>
  <c r="CF72" i="13" s="1"/>
  <c r="CJ71" i="13"/>
  <c r="K126" i="13"/>
  <c r="Q71" i="13"/>
  <c r="AW23" i="13"/>
  <c r="AW31" i="13" s="1"/>
  <c r="AW118" i="13" s="1"/>
  <c r="AW112" i="13"/>
  <c r="AX112" i="13" s="1"/>
  <c r="BU103" i="13"/>
  <c r="BU15" i="13"/>
  <c r="BU102" i="13" s="1"/>
  <c r="BU116" i="13"/>
  <c r="BE29" i="13"/>
  <c r="CC117" i="13"/>
  <c r="CD117" i="13" s="1"/>
  <c r="BE30" i="13"/>
  <c r="BE117" i="13" s="1"/>
  <c r="BU121" i="13"/>
  <c r="BE34" i="13"/>
  <c r="BE121" i="13" s="1"/>
  <c r="AW103" i="13"/>
  <c r="AX103" i="13" s="1"/>
  <c r="AW15" i="13"/>
  <c r="AW102" i="13" s="1"/>
  <c r="BU133" i="13"/>
  <c r="BE46" i="13"/>
  <c r="AX98" i="13"/>
  <c r="R156" i="13"/>
  <c r="S156" i="13" s="1"/>
  <c r="AH71" i="13"/>
  <c r="D66" i="13"/>
  <c r="AZ71" i="13"/>
  <c r="R137" i="13"/>
  <c r="S137" i="13" s="1"/>
  <c r="CC10" i="13"/>
  <c r="CC97" i="13" s="1"/>
  <c r="AI137" i="13"/>
  <c r="BE52" i="13"/>
  <c r="BE139" i="13" s="1"/>
  <c r="AA153" i="13"/>
  <c r="AH155" i="13"/>
  <c r="BM111" i="13"/>
  <c r="BN111" i="13" s="1"/>
  <c r="BE20" i="13"/>
  <c r="BE107" i="13" s="1"/>
  <c r="CC107" i="13"/>
  <c r="CD107" i="13" s="1"/>
  <c r="AI155" i="13"/>
  <c r="CC71" i="13"/>
  <c r="CC158" i="13" s="1"/>
  <c r="BN107" i="13"/>
  <c r="AI156" i="13"/>
  <c r="BA58" i="13"/>
  <c r="F145" i="13" s="1"/>
  <c r="F75" i="15"/>
  <c r="K74" i="15"/>
  <c r="K73" i="15"/>
  <c r="K72" i="15"/>
  <c r="K71" i="15" s="1"/>
  <c r="BT58" i="13"/>
  <c r="BT145" i="13" s="1"/>
  <c r="BQ63" i="13"/>
  <c r="BO72" i="13"/>
  <c r="K70" i="15"/>
  <c r="K69" i="15"/>
  <c r="K63" i="15"/>
  <c r="BG47" i="13"/>
  <c r="BG55" i="13" s="1"/>
  <c r="F136" i="13"/>
  <c r="R136" i="13"/>
  <c r="S136" i="13" s="1"/>
  <c r="K62" i="15"/>
  <c r="D47" i="13"/>
  <c r="K60" i="15"/>
  <c r="CD125" i="13"/>
  <c r="AI123" i="13"/>
  <c r="BE122" i="13"/>
  <c r="BG40" i="13"/>
  <c r="D28" i="13"/>
  <c r="F28" i="15"/>
  <c r="F26" i="15"/>
  <c r="CE31" i="13"/>
  <c r="CE32" i="13" s="1"/>
  <c r="CE41" i="13" s="1"/>
  <c r="BO31" i="13"/>
  <c r="BJ31" i="13"/>
  <c r="BH31" i="13"/>
  <c r="AJ31" i="13"/>
  <c r="AJ32" i="13" s="1"/>
  <c r="AJ41" i="13" s="1"/>
  <c r="D23" i="13"/>
  <c r="K21" i="15"/>
  <c r="F105" i="13"/>
  <c r="K18" i="15"/>
  <c r="K16" i="15" s="1"/>
  <c r="BD17" i="13"/>
  <c r="AZ15" i="13"/>
  <c r="CD100" i="13"/>
  <c r="K12" i="15"/>
  <c r="BO22" i="13"/>
  <c r="BO32" i="13" s="1"/>
  <c r="BO41" i="13" s="1"/>
  <c r="R112" i="13"/>
  <c r="S112" i="13" s="1"/>
  <c r="G82" i="15"/>
  <c r="G73" i="15"/>
  <c r="G70" i="15"/>
  <c r="G67" i="15"/>
  <c r="G63" i="15"/>
  <c r="G19" i="15"/>
  <c r="G17" i="15"/>
  <c r="N63" i="13"/>
  <c r="N115" i="13"/>
  <c r="N106" i="13"/>
  <c r="F124" i="13"/>
  <c r="F143" i="13"/>
  <c r="AZ40" i="13"/>
  <c r="BD14" i="13"/>
  <c r="J123" i="13"/>
  <c r="K123" i="13" s="1"/>
  <c r="CK71" i="13"/>
  <c r="AX141" i="13"/>
  <c r="AH102" i="13"/>
  <c r="CD149" i="13"/>
  <c r="R111" i="13"/>
  <c r="S111" i="13" s="1"/>
  <c r="BN133" i="13"/>
  <c r="AI104" i="13"/>
  <c r="AX140" i="13"/>
  <c r="AR64" i="13"/>
  <c r="AR72" i="13" s="1"/>
  <c r="BM28" i="13"/>
  <c r="AI138" i="13"/>
  <c r="AI98" i="13"/>
  <c r="BV103" i="13"/>
  <c r="AA111" i="13"/>
  <c r="AA117" i="13"/>
  <c r="BV146" i="13"/>
  <c r="CD111" i="13"/>
  <c r="AI157" i="13"/>
  <c r="CD138" i="13"/>
  <c r="CD141" i="13"/>
  <c r="R154" i="13"/>
  <c r="S154" i="13" s="1"/>
  <c r="AP122" i="13"/>
  <c r="AP115" i="13"/>
  <c r="AP114" i="13"/>
  <c r="AP97" i="13"/>
  <c r="K81" i="15"/>
  <c r="BD68" i="13"/>
  <c r="D68" i="13"/>
  <c r="D81" i="15" s="1"/>
  <c r="F73" i="15"/>
  <c r="F144" i="13"/>
  <c r="K66" i="15"/>
  <c r="BD53" i="13"/>
  <c r="BD140" i="13" s="1"/>
  <c r="D53" i="13"/>
  <c r="D66" i="15" s="1"/>
  <c r="K65" i="15"/>
  <c r="BD52" i="13"/>
  <c r="D52" i="13"/>
  <c r="D65" i="15" s="1"/>
  <c r="BA47" i="13"/>
  <c r="BA55" i="13" s="1"/>
  <c r="BF47" i="13"/>
  <c r="CE64" i="13"/>
  <c r="CE72" i="13" s="1"/>
  <c r="CE164" i="13" s="1"/>
  <c r="S129" i="13"/>
  <c r="BF40" i="13"/>
  <c r="K31" i="15"/>
  <c r="K29" i="15" s="1"/>
  <c r="BD30" i="13"/>
  <c r="BG28" i="13"/>
  <c r="F30" i="15"/>
  <c r="BD24" i="13"/>
  <c r="K22" i="15"/>
  <c r="D19" i="13"/>
  <c r="F18" i="15"/>
  <c r="D15" i="13"/>
  <c r="G14" i="15"/>
  <c r="G60" i="15"/>
  <c r="G36" i="15"/>
  <c r="G27" i="15"/>
  <c r="G25" i="15"/>
  <c r="N110" i="13"/>
  <c r="N102" i="13"/>
  <c r="J14" i="15"/>
  <c r="BV130" i="13"/>
  <c r="BN130" i="13"/>
  <c r="BN105" i="13"/>
  <c r="R26" i="13"/>
  <c r="R153" i="13"/>
  <c r="S153" i="13" s="1"/>
  <c r="R155" i="13"/>
  <c r="S155" i="13" s="1"/>
  <c r="S55" i="13"/>
  <c r="R54" i="13"/>
  <c r="J54" i="13" s="1"/>
  <c r="R53" i="13"/>
  <c r="N55" i="13"/>
  <c r="R149" i="13"/>
  <c r="S149" i="13" s="1"/>
  <c r="R148" i="13"/>
  <c r="S148" i="13" s="1"/>
  <c r="Q58" i="13"/>
  <c r="I58" i="13" s="1"/>
  <c r="R139" i="13"/>
  <c r="S139" i="13" s="1"/>
  <c r="J139" i="13"/>
  <c r="M55" i="13"/>
  <c r="R133" i="13"/>
  <c r="S133" i="13" s="1"/>
  <c r="R123" i="13"/>
  <c r="S123" i="13"/>
  <c r="R125" i="13"/>
  <c r="R122" i="13"/>
  <c r="S122" i="13" s="1"/>
  <c r="J36" i="15"/>
  <c r="R121" i="13"/>
  <c r="S22" i="13"/>
  <c r="R117" i="13"/>
  <c r="S117" i="13" s="1"/>
  <c r="J31" i="15"/>
  <c r="R116" i="13"/>
  <c r="S116" i="13" s="1"/>
  <c r="Q28" i="13"/>
  <c r="R108" i="13"/>
  <c r="S108" i="13" s="1"/>
  <c r="R107" i="13"/>
  <c r="S107" i="13" s="1"/>
  <c r="R103" i="13"/>
  <c r="S103" i="13" s="1"/>
  <c r="M22" i="13"/>
  <c r="R98" i="13"/>
  <c r="S98" i="13" s="1"/>
  <c r="W64" i="13"/>
  <c r="AA144" i="13"/>
  <c r="Z138" i="13"/>
  <c r="Y40" i="13"/>
  <c r="Z40" i="13" s="1"/>
  <c r="Z127" i="13" s="1"/>
  <c r="AH144" i="13"/>
  <c r="AI144" i="13" s="1"/>
  <c r="AG40" i="13"/>
  <c r="AG127" i="13" s="1"/>
  <c r="AH113" i="13"/>
  <c r="AI113" i="13" s="1"/>
  <c r="AX130" i="13"/>
  <c r="AW114" i="13"/>
  <c r="AW104" i="13"/>
  <c r="AX104" i="13" s="1"/>
  <c r="BI74" i="13"/>
  <c r="BE39" i="13"/>
  <c r="BE126" i="13" s="1"/>
  <c r="BP74" i="13"/>
  <c r="G69" i="15"/>
  <c r="BE48" i="13"/>
  <c r="K57" i="15"/>
  <c r="K58" i="15"/>
  <c r="G59" i="15"/>
  <c r="F132" i="13"/>
  <c r="CD131" i="13"/>
  <c r="F58" i="15"/>
  <c r="CB74" i="13"/>
  <c r="BZ74" i="13"/>
  <c r="CD124" i="13"/>
  <c r="G38" i="15"/>
  <c r="K15" i="15"/>
  <c r="CD101" i="13"/>
  <c r="F138" i="13"/>
  <c r="F64" i="15"/>
  <c r="F121" i="13"/>
  <c r="F35" i="15"/>
  <c r="BX31" i="13"/>
  <c r="CB31" i="13" s="1"/>
  <c r="BV31" i="13"/>
  <c r="Q12" i="13"/>
  <c r="I12" i="13" s="1"/>
  <c r="O10" i="13"/>
  <c r="G10" i="13" s="1"/>
  <c r="G13" i="15"/>
  <c r="BU47" i="13"/>
  <c r="BU134" i="13" s="1"/>
  <c r="BN124" i="13"/>
  <c r="BN139" i="13"/>
  <c r="BU58" i="13"/>
  <c r="BN126" i="13"/>
  <c r="BE16" i="13"/>
  <c r="J17" i="15" s="1"/>
  <c r="AH58" i="13"/>
  <c r="AH145" i="13" s="1"/>
  <c r="AI145" i="13" s="1"/>
  <c r="BV156" i="13"/>
  <c r="CC15" i="13"/>
  <c r="CC102" i="13" s="1"/>
  <c r="F36" i="15"/>
  <c r="BU138" i="13"/>
  <c r="BV138" i="13" s="1"/>
  <c r="AA116" i="13"/>
  <c r="AW10" i="13"/>
  <c r="AW97" i="13" s="1"/>
  <c r="AI107" i="13"/>
  <c r="AW115" i="13"/>
  <c r="AX115" i="13" s="1"/>
  <c r="V31" i="13"/>
  <c r="F22" i="15"/>
  <c r="CC19" i="13"/>
  <c r="CC106" i="13" s="1"/>
  <c r="BV117" i="13"/>
  <c r="AX136" i="13"/>
  <c r="AX153" i="13"/>
  <c r="AA113" i="13"/>
  <c r="AX114" i="13"/>
  <c r="AI111" i="13"/>
  <c r="AI135" i="13"/>
  <c r="CD135" i="13"/>
  <c r="BN140" i="13"/>
  <c r="BV149" i="13"/>
  <c r="AX113" i="13"/>
  <c r="AX117" i="13"/>
  <c r="BQ31" i="13"/>
  <c r="AA133" i="13"/>
  <c r="AP121" i="13"/>
  <c r="BA63" i="13"/>
  <c r="BV64" i="13"/>
  <c r="BV72" i="13" s="1"/>
  <c r="BH64" i="13"/>
  <c r="BH72" i="13" s="1"/>
  <c r="BV129" i="13"/>
  <c r="BD37" i="13"/>
  <c r="BD124" i="13" s="1"/>
  <c r="AX122" i="13"/>
  <c r="BG10" i="13"/>
  <c r="E21" i="15"/>
  <c r="Q37" i="13"/>
  <c r="I37" i="13" s="1"/>
  <c r="N40" i="13"/>
  <c r="N127" i="13" s="1"/>
  <c r="BV116" i="13"/>
  <c r="CD98" i="13"/>
  <c r="BV133" i="13"/>
  <c r="AA138" i="13"/>
  <c r="AX157" i="13"/>
  <c r="AP144" i="13"/>
  <c r="AP143" i="13"/>
  <c r="AP142" i="13"/>
  <c r="AP126" i="13"/>
  <c r="AP110" i="13"/>
  <c r="AP105" i="13"/>
  <c r="AP98" i="13"/>
  <c r="BT71" i="13"/>
  <c r="BT158" i="13" s="1"/>
  <c r="BV158" i="13" s="1"/>
  <c r="AV71" i="13"/>
  <c r="Y71" i="13"/>
  <c r="Y158" i="13" s="1"/>
  <c r="BD69" i="13"/>
  <c r="AA154" i="13"/>
  <c r="BD56" i="13"/>
  <c r="I56" i="13" s="1"/>
  <c r="BB47" i="13"/>
  <c r="G47" i="13" s="1"/>
  <c r="G61" i="15" s="1"/>
  <c r="AV47" i="13"/>
  <c r="AV134" i="13" s="1"/>
  <c r="Y47" i="13"/>
  <c r="Y134" i="13" s="1"/>
  <c r="Q47" i="13"/>
  <c r="BD43" i="13"/>
  <c r="I43" i="13" s="1"/>
  <c r="BD35" i="13"/>
  <c r="BD34" i="13"/>
  <c r="BD27" i="13"/>
  <c r="BD21" i="13"/>
  <c r="BD16" i="13"/>
  <c r="BL15" i="13"/>
  <c r="AG15" i="13"/>
  <c r="Q15" i="13"/>
  <c r="BE99" i="13"/>
  <c r="BL10" i="13"/>
  <c r="BL97" i="13" s="1"/>
  <c r="AG10" i="13"/>
  <c r="CH22" i="13"/>
  <c r="CK10" i="13"/>
  <c r="CJ15" i="13"/>
  <c r="CF31" i="13"/>
  <c r="CF32" i="13" s="1"/>
  <c r="CF41" i="13" s="1"/>
  <c r="CH31" i="13"/>
  <c r="AI121" i="13"/>
  <c r="BV141" i="13"/>
  <c r="AA107" i="13"/>
  <c r="BV157" i="13"/>
  <c r="AX132" i="13"/>
  <c r="AI147" i="13"/>
  <c r="BN148" i="13"/>
  <c r="AX149" i="13"/>
  <c r="AX111" i="13"/>
  <c r="BV139" i="13"/>
  <c r="BV137" i="13"/>
  <c r="AA136" i="13"/>
  <c r="AA99" i="13"/>
  <c r="CD154" i="13"/>
  <c r="AG63" i="13"/>
  <c r="AG150" i="13" s="1"/>
  <c r="CB58" i="13"/>
  <c r="CB145" i="13" s="1"/>
  <c r="BX63" i="13"/>
  <c r="Y55" i="13"/>
  <c r="CD147" i="13"/>
  <c r="F67" i="15"/>
  <c r="BM40" i="13"/>
  <c r="BM127" i="13" s="1"/>
  <c r="CK28" i="13"/>
  <c r="CK31" i="13" s="1"/>
  <c r="BM47" i="13"/>
  <c r="BM134" i="13" s="1"/>
  <c r="BE62" i="13"/>
  <c r="J149" i="13" s="1"/>
  <c r="AH103" i="13"/>
  <c r="BM71" i="13"/>
  <c r="BM158" i="13" s="1"/>
  <c r="BE28" i="13"/>
  <c r="CD146" i="13"/>
  <c r="AX155" i="13"/>
  <c r="AA157" i="13"/>
  <c r="AX148" i="13"/>
  <c r="BM31" i="13"/>
  <c r="BV107" i="13"/>
  <c r="BV113" i="13"/>
  <c r="CB71" i="13"/>
  <c r="CB158" i="13" s="1"/>
  <c r="D72" i="15"/>
  <c r="BD59" i="13"/>
  <c r="BI63" i="13"/>
  <c r="BL63" i="13" s="1"/>
  <c r="BL150" i="13" s="1"/>
  <c r="BL58" i="13"/>
  <c r="BD57" i="13"/>
  <c r="BD54" i="13"/>
  <c r="BE50" i="13"/>
  <c r="BE137" i="13" s="1"/>
  <c r="CD64" i="13"/>
  <c r="CD72" i="13" s="1"/>
  <c r="BI55" i="13"/>
  <c r="BL47" i="13"/>
  <c r="BL134" i="13" s="1"/>
  <c r="BN134" i="13" s="1"/>
  <c r="AJ64" i="13"/>
  <c r="AJ72" i="13" s="1"/>
  <c r="AJ82" i="13" s="1"/>
  <c r="D59" i="15"/>
  <c r="BD45" i="13"/>
  <c r="I45" i="13" s="1"/>
  <c r="BN129" i="13"/>
  <c r="BB40" i="13"/>
  <c r="CB40" i="13"/>
  <c r="CB127" i="13" s="1"/>
  <c r="BT40" i="13"/>
  <c r="BT127" i="13" s="1"/>
  <c r="BL40" i="13"/>
  <c r="BL127" i="13" s="1"/>
  <c r="BE37" i="13"/>
  <c r="AX120" i="13"/>
  <c r="CB28" i="13"/>
  <c r="CB115" i="13" s="1"/>
  <c r="BV114" i="13"/>
  <c r="BG23" i="13"/>
  <c r="BG31" i="13" s="1"/>
  <c r="CB23" i="13"/>
  <c r="CB110" i="13" s="1"/>
  <c r="Q23" i="13"/>
  <c r="I23" i="13" s="1"/>
  <c r="BL19" i="13"/>
  <c r="BL106" i="13" s="1"/>
  <c r="AD22" i="13"/>
  <c r="AG19" i="13"/>
  <c r="AG106" i="13" s="1"/>
  <c r="AZ10" i="13"/>
  <c r="BD13" i="13"/>
  <c r="AU10" i="13"/>
  <c r="BD39" i="13"/>
  <c r="BD126" i="13" s="1"/>
  <c r="AX131" i="13"/>
  <c r="CH32" i="13"/>
  <c r="CH41" i="13" s="1"/>
  <c r="CJ23" i="13"/>
  <c r="CG63" i="13"/>
  <c r="CJ63" i="13" s="1"/>
  <c r="CJ58" i="13"/>
  <c r="S125" i="13"/>
  <c r="AA124" i="13"/>
  <c r="BN113" i="13"/>
  <c r="BN114" i="13"/>
  <c r="BV121" i="13"/>
  <c r="BN108" i="13"/>
  <c r="AI139" i="13"/>
  <c r="AX135" i="13"/>
  <c r="BV105" i="13"/>
  <c r="AP159" i="13"/>
  <c r="AP147" i="13"/>
  <c r="AP140" i="13"/>
  <c r="BF120" i="13"/>
  <c r="AP108" i="13"/>
  <c r="AP102" i="13"/>
  <c r="BN100" i="13"/>
  <c r="AP100" i="13"/>
  <c r="BL71" i="13"/>
  <c r="AV158" i="13"/>
  <c r="AX158" i="13" s="1"/>
  <c r="AG71" i="13"/>
  <c r="BD70" i="13"/>
  <c r="D80" i="15"/>
  <c r="BD67" i="13"/>
  <c r="AI154" i="13"/>
  <c r="D79" i="15"/>
  <c r="BD66" i="13"/>
  <c r="D75" i="15"/>
  <c r="BD62" i="13"/>
  <c r="BD61" i="13"/>
  <c r="D73" i="15"/>
  <c r="BD60" i="13"/>
  <c r="AX64" i="13"/>
  <c r="AX72" i="13" s="1"/>
  <c r="AV58" i="13"/>
  <c r="U63" i="13"/>
  <c r="U64" i="13" s="1"/>
  <c r="U72" i="13" s="1"/>
  <c r="Y58" i="13"/>
  <c r="Y145" i="13" s="1"/>
  <c r="M63" i="13"/>
  <c r="D70" i="15"/>
  <c r="D67" i="15"/>
  <c r="D64" i="15"/>
  <c r="BD51" i="13"/>
  <c r="BD50" i="13"/>
  <c r="BD49" i="13"/>
  <c r="BD48" i="13"/>
  <c r="I48" i="13" s="1"/>
  <c r="BX55" i="13"/>
  <c r="CB47" i="13"/>
  <c r="CB134" i="13" s="1"/>
  <c r="BQ55" i="13"/>
  <c r="BQ64" i="13" s="1"/>
  <c r="BT47" i="13"/>
  <c r="BT134" i="13" s="1"/>
  <c r="AD55" i="13"/>
  <c r="AG55" i="13" s="1"/>
  <c r="AG47" i="13"/>
  <c r="AG134" i="13" s="1"/>
  <c r="BD46" i="13"/>
  <c r="D58" i="15"/>
  <c r="BD44" i="13"/>
  <c r="I44" i="13" s="1"/>
  <c r="AV40" i="13"/>
  <c r="AV127" i="13" s="1"/>
  <c r="BN123" i="13"/>
  <c r="BD36" i="13"/>
  <c r="BA28" i="13"/>
  <c r="BF28" i="13"/>
  <c r="AZ28" i="13"/>
  <c r="BD29" i="13"/>
  <c r="CC115" i="13"/>
  <c r="BL28" i="13"/>
  <c r="BL115" i="13" s="1"/>
  <c r="AV115" i="13"/>
  <c r="Y28" i="13"/>
  <c r="Y115" i="13" s="1"/>
  <c r="BD26" i="13"/>
  <c r="BD25" i="13"/>
  <c r="BL23" i="13"/>
  <c r="BL110" i="13" s="1"/>
  <c r="BN110" i="13" s="1"/>
  <c r="AV110" i="13"/>
  <c r="AG23" i="13"/>
  <c r="CB19" i="13"/>
  <c r="CB106" i="13" s="1"/>
  <c r="CD106" i="13" s="1"/>
  <c r="BT19" i="13"/>
  <c r="BT106" i="13" s="1"/>
  <c r="BV106" i="13" s="1"/>
  <c r="AV19" i="13"/>
  <c r="AV106" i="13" s="1"/>
  <c r="Y19" i="13"/>
  <c r="Z19" i="13" s="1"/>
  <c r="Z106" i="13" s="1"/>
  <c r="Q19" i="13"/>
  <c r="BG15" i="13"/>
  <c r="CB15" i="13"/>
  <c r="CB102" i="13" s="1"/>
  <c r="BT102" i="13"/>
  <c r="BV102" i="13" s="1"/>
  <c r="BT15" i="13"/>
  <c r="BL102" i="13"/>
  <c r="AV15" i="13"/>
  <c r="Y15" i="13"/>
  <c r="Y102" i="13" s="1"/>
  <c r="BV100" i="13"/>
  <c r="CD99" i="13"/>
  <c r="BD12" i="13"/>
  <c r="BD11" i="13"/>
  <c r="CB10" i="13"/>
  <c r="CB97" i="13" s="1"/>
  <c r="BT10" i="13"/>
  <c r="BT97" i="13" s="1"/>
  <c r="BV97" i="13" s="1"/>
  <c r="AG97" i="13"/>
  <c r="Y10" i="13"/>
  <c r="Y97" i="13" s="1"/>
  <c r="T22" i="13"/>
  <c r="BA40" i="13"/>
  <c r="BD18" i="13"/>
  <c r="S121" i="13"/>
  <c r="AI126" i="13"/>
  <c r="CJ10" i="13"/>
  <c r="CJ19" i="13"/>
  <c r="CG31" i="13"/>
  <c r="CJ28" i="13"/>
  <c r="CJ40" i="13"/>
  <c r="CG55" i="13"/>
  <c r="CJ47" i="13"/>
  <c r="AA105" i="13"/>
  <c r="AA132" i="13"/>
  <c r="BF55" i="13"/>
  <c r="S63" i="13"/>
  <c r="K63" i="13" s="1"/>
  <c r="AI64" i="13"/>
  <c r="AI72" i="13" s="1"/>
  <c r="CD105" i="13"/>
  <c r="BE43" i="13"/>
  <c r="J43" i="13" s="1"/>
  <c r="AI130" i="13"/>
  <c r="AI105" i="13"/>
  <c r="CK63" i="13"/>
  <c r="CD143" i="13"/>
  <c r="CD132" i="13"/>
  <c r="BN131" i="13"/>
  <c r="CD130" i="13"/>
  <c r="BV131" i="13"/>
  <c r="BE56" i="13"/>
  <c r="J56" i="13" s="1"/>
  <c r="BF140" i="13"/>
  <c r="AX105" i="13"/>
  <c r="AH40" i="13"/>
  <c r="AH127" i="13" s="1"/>
  <c r="AI132" i="13"/>
  <c r="AH55" i="13"/>
  <c r="AH142" i="13" s="1"/>
  <c r="AA126" i="13"/>
  <c r="AA143" i="13"/>
  <c r="Q40" i="13"/>
  <c r="R14" i="13"/>
  <c r="CK19" i="13"/>
  <c r="CK40" i="13"/>
  <c r="BE25" i="13"/>
  <c r="BE112" i="13" s="1"/>
  <c r="BE44" i="13"/>
  <c r="J44" i="13" s="1"/>
  <c r="CC58" i="13"/>
  <c r="CC63" i="13" s="1"/>
  <c r="CC150" i="13" s="1"/>
  <c r="CD104" i="13"/>
  <c r="CD102" i="13"/>
  <c r="BE45" i="13"/>
  <c r="J45" i="13" s="1"/>
  <c r="CD157" i="13"/>
  <c r="CC23" i="13"/>
  <c r="CC31" i="13" s="1"/>
  <c r="CD116" i="13"/>
  <c r="CD133" i="13"/>
  <c r="CD139" i="13"/>
  <c r="CD121" i="13"/>
  <c r="CD120" i="13"/>
  <c r="BV153" i="13"/>
  <c r="BV126" i="13"/>
  <c r="BV101" i="13"/>
  <c r="BU55" i="13"/>
  <c r="BU142" i="13" s="1"/>
  <c r="BE18" i="13"/>
  <c r="BU22" i="13"/>
  <c r="BE66" i="13"/>
  <c r="BE153" i="13" s="1"/>
  <c r="BU40" i="13"/>
  <c r="BU127" i="13" s="1"/>
  <c r="BE27" i="13"/>
  <c r="BE17" i="13"/>
  <c r="BE104" i="13" s="1"/>
  <c r="BE11" i="13"/>
  <c r="BE98" i="13" s="1"/>
  <c r="BV108" i="13"/>
  <c r="BN157" i="13"/>
  <c r="BN149" i="13"/>
  <c r="BE14" i="13"/>
  <c r="BE59" i="13"/>
  <c r="BE146" i="13" s="1"/>
  <c r="BM15" i="13"/>
  <c r="BM102" i="13" s="1"/>
  <c r="BN102" i="13" s="1"/>
  <c r="BE70" i="13"/>
  <c r="BE157" i="13" s="1"/>
  <c r="BM136" i="13"/>
  <c r="BN136" i="13" s="1"/>
  <c r="BN103" i="13"/>
  <c r="BE54" i="13"/>
  <c r="BE141" i="13" s="1"/>
  <c r="BE38" i="13"/>
  <c r="BE125" i="13" s="1"/>
  <c r="BM98" i="13"/>
  <c r="BN98" i="13" s="1"/>
  <c r="BM10" i="13"/>
  <c r="BM97" i="13" s="1"/>
  <c r="BM19" i="13"/>
  <c r="BM106" i="13" s="1"/>
  <c r="BE21" i="13"/>
  <c r="BE19" i="13" s="1"/>
  <c r="BN116" i="13"/>
  <c r="BN99" i="13"/>
  <c r="AX108" i="13"/>
  <c r="AX143" i="13"/>
  <c r="AW19" i="13"/>
  <c r="AW106" i="13" s="1"/>
  <c r="AX129" i="13"/>
  <c r="AI153" i="13"/>
  <c r="AI143" i="13"/>
  <c r="AH63" i="13"/>
  <c r="AH141" i="13"/>
  <c r="AI141" i="13" s="1"/>
  <c r="AI124" i="13"/>
  <c r="AI114" i="13"/>
  <c r="AH19" i="13"/>
  <c r="AH106" i="13" s="1"/>
  <c r="AH23" i="13"/>
  <c r="AI122" i="13"/>
  <c r="AI99" i="13"/>
  <c r="AH158" i="13"/>
  <c r="AA146" i="13"/>
  <c r="AA155" i="13"/>
  <c r="AA130" i="13"/>
  <c r="Z10" i="13"/>
  <c r="Z97" i="13" s="1"/>
  <c r="AA101" i="13"/>
  <c r="J82" i="15"/>
  <c r="R28" i="13"/>
  <c r="AE22" i="13"/>
  <c r="BB15" i="13"/>
  <c r="AZ23" i="13"/>
  <c r="BB58" i="13"/>
  <c r="G71" i="15" s="1"/>
  <c r="BP64" i="13"/>
  <c r="BP72" i="13" s="1"/>
  <c r="AZ55" i="13"/>
  <c r="BX22" i="13"/>
  <c r="BH22" i="13"/>
  <c r="BB10" i="13"/>
  <c r="BE133" i="13"/>
  <c r="BR63" i="13"/>
  <c r="BB63" i="13" s="1"/>
  <c r="BM63" i="13"/>
  <c r="BM150" i="13" s="1"/>
  <c r="BR22" i="13"/>
  <c r="BE100" i="13"/>
  <c r="AR22" i="13"/>
  <c r="F111" i="13"/>
  <c r="E71" i="15"/>
  <c r="E76" i="15" s="1"/>
  <c r="F38" i="15"/>
  <c r="BB71" i="13"/>
  <c r="BH32" i="13"/>
  <c r="BH41" i="13" s="1"/>
  <c r="F113" i="13"/>
  <c r="F27" i="15"/>
  <c r="K82" i="15"/>
  <c r="BE156" i="13"/>
  <c r="BE154" i="13"/>
  <c r="BF71" i="13"/>
  <c r="AZ58" i="13"/>
  <c r="D58" i="13" s="1"/>
  <c r="AS63" i="13"/>
  <c r="AV145" i="13"/>
  <c r="D29" i="15"/>
  <c r="K25" i="15"/>
  <c r="K24" i="15" s="1"/>
  <c r="BF23" i="13"/>
  <c r="CD31" i="13"/>
  <c r="CC110" i="13"/>
  <c r="CD110" i="13" s="1"/>
  <c r="BR31" i="13"/>
  <c r="BP31" i="13"/>
  <c r="BP32" i="13" s="1"/>
  <c r="BP41" i="13" s="1"/>
  <c r="BN31" i="13"/>
  <c r="AZ19" i="13"/>
  <c r="BA15" i="13"/>
  <c r="F99" i="13"/>
  <c r="F13" i="15"/>
  <c r="BA10" i="13"/>
  <c r="BZ22" i="13"/>
  <c r="BZ32" i="13" s="1"/>
  <c r="BZ41" i="13" s="1"/>
  <c r="BV22" i="13"/>
  <c r="BJ22" i="13"/>
  <c r="AX22" i="13"/>
  <c r="AX32" i="13" s="1"/>
  <c r="AX41" i="13" s="1"/>
  <c r="AT22" i="13"/>
  <c r="G57" i="15"/>
  <c r="BF10" i="13"/>
  <c r="K10" i="13" s="1"/>
  <c r="BE149" i="13"/>
  <c r="G12" i="15"/>
  <c r="W72" i="13"/>
  <c r="D57" i="15"/>
  <c r="F130" i="13"/>
  <c r="K13" i="15"/>
  <c r="BY22" i="13"/>
  <c r="BY32" i="13" s="1"/>
  <c r="BY41" i="13" s="1"/>
  <c r="BB19" i="13"/>
  <c r="F101" i="13"/>
  <c r="BF58" i="13"/>
  <c r="BF63" i="13" s="1"/>
  <c r="K79" i="15"/>
  <c r="J80" i="15"/>
  <c r="F107" i="13"/>
  <c r="F21" i="15"/>
  <c r="BF19" i="13"/>
  <c r="BB28" i="13"/>
  <c r="BQ22" i="13"/>
  <c r="BA23" i="13"/>
  <c r="BA31" i="13" s="1"/>
  <c r="BL145" i="13"/>
  <c r="BN145" i="13" s="1"/>
  <c r="AT72" i="13"/>
  <c r="BT110" i="13"/>
  <c r="F60" i="15"/>
  <c r="F133" i="13"/>
  <c r="BB23" i="13"/>
  <c r="AT31" i="13"/>
  <c r="L24" i="15"/>
  <c r="BE113" i="13"/>
  <c r="BE116" i="13"/>
  <c r="D24" i="15"/>
  <c r="BM115" i="13"/>
  <c r="CB118" i="13"/>
  <c r="AG158" i="13"/>
  <c r="BG71" i="13"/>
  <c r="G80" i="15"/>
  <c r="G62" i="15"/>
  <c r="G65" i="15"/>
  <c r="G81" i="15"/>
  <c r="G71" i="13"/>
  <c r="G84" i="15" s="1"/>
  <c r="F83" i="15"/>
  <c r="F157" i="13"/>
  <c r="G40" i="13"/>
  <c r="F149" i="13"/>
  <c r="F14" i="15"/>
  <c r="F71" i="13"/>
  <c r="F80" i="15"/>
  <c r="BA71" i="13"/>
  <c r="BG58" i="13"/>
  <c r="BG63" i="13" s="1"/>
  <c r="V64" i="13"/>
  <c r="BY55" i="13"/>
  <c r="BY64" i="13" s="1"/>
  <c r="BY72" i="13" s="1"/>
  <c r="BW64" i="13"/>
  <c r="BW72" i="13" s="1"/>
  <c r="BW78" i="13" s="1"/>
  <c r="BR55" i="13"/>
  <c r="BN64" i="13"/>
  <c r="BN72" i="13" s="1"/>
  <c r="BL158" i="13"/>
  <c r="D16" i="15"/>
  <c r="S31" i="13"/>
  <c r="G15" i="15"/>
  <c r="AR31" i="13"/>
  <c r="AI31" i="13"/>
  <c r="AI32" i="13" s="1"/>
  <c r="AI41" i="13" s="1"/>
  <c r="AD31" i="13"/>
  <c r="AS31" i="13"/>
  <c r="AC31" i="13"/>
  <c r="AA31" i="13"/>
  <c r="D20" i="15"/>
  <c r="G58" i="15"/>
  <c r="D41" i="15"/>
  <c r="AH14" i="13"/>
  <c r="AH101" i="13" s="1"/>
  <c r="AI101" i="13" s="1"/>
  <c r="AG102" i="13"/>
  <c r="AI102" i="13" s="1"/>
  <c r="AY164" i="13"/>
  <c r="AS22" i="13"/>
  <c r="Z58" i="13"/>
  <c r="Z145" i="13" s="1"/>
  <c r="L16" i="15"/>
  <c r="V22" i="13"/>
  <c r="N31" i="13"/>
  <c r="F31" i="13" s="1"/>
  <c r="AC22" i="13"/>
  <c r="AC64" i="13"/>
  <c r="AC72" i="13" s="1"/>
  <c r="AA64" i="13"/>
  <c r="AA72" i="13" s="1"/>
  <c r="AB64" i="13"/>
  <c r="AB72" i="13" s="1"/>
  <c r="O31" i="13"/>
  <c r="J100" i="13"/>
  <c r="K100" i="13" s="1"/>
  <c r="F106" i="13"/>
  <c r="U31" i="13"/>
  <c r="E20" i="15"/>
  <c r="E16" i="15"/>
  <c r="E11" i="15"/>
  <c r="E61" i="15"/>
  <c r="E68" i="15" s="1"/>
  <c r="L20" i="15"/>
  <c r="L11" i="15"/>
  <c r="L84" i="15"/>
  <c r="L71" i="15"/>
  <c r="L76" i="15" s="1"/>
  <c r="L61" i="15"/>
  <c r="L68" i="15" s="1"/>
  <c r="N97" i="13"/>
  <c r="F139" i="13"/>
  <c r="E41" i="15"/>
  <c r="N22" i="13"/>
  <c r="F22" i="13" s="1"/>
  <c r="F70" i="15"/>
  <c r="F116" i="13"/>
  <c r="T31" i="13"/>
  <c r="E24" i="15"/>
  <c r="F112" i="13"/>
  <c r="L29" i="15"/>
  <c r="K36" i="15"/>
  <c r="K41" i="15" s="1"/>
  <c r="AE64" i="13"/>
  <c r="CC22" i="13"/>
  <c r="J21" i="15"/>
  <c r="R18" i="13"/>
  <c r="AW47" i="13"/>
  <c r="I15" i="15"/>
  <c r="CK47" i="13"/>
  <c r="CK15" i="13"/>
  <c r="BD137" i="13"/>
  <c r="AH146" i="13"/>
  <c r="AI146" i="13" s="1"/>
  <c r="Y76" i="13"/>
  <c r="AY78" i="13"/>
  <c r="AY82" i="13"/>
  <c r="AJ78" i="13"/>
  <c r="AJ164" i="13"/>
  <c r="T64" i="13"/>
  <c r="F153" i="13"/>
  <c r="F79" i="15"/>
  <c r="AW126" i="13"/>
  <c r="AX126" i="13" s="1"/>
  <c r="AW40" i="13"/>
  <c r="AW127" i="13" s="1"/>
  <c r="F154" i="13"/>
  <c r="CC145" i="13"/>
  <c r="BD116" i="13"/>
  <c r="K80" i="15"/>
  <c r="CC40" i="13"/>
  <c r="CC127" i="13" s="1"/>
  <c r="CC126" i="13"/>
  <c r="CD126" i="13" s="1"/>
  <c r="AI103" i="13"/>
  <c r="BN153" i="13"/>
  <c r="CD158" i="13"/>
  <c r="BJ64" i="13"/>
  <c r="BN146" i="13"/>
  <c r="BU147" i="13"/>
  <c r="BV147" i="13" s="1"/>
  <c r="BE60" i="13"/>
  <c r="BV132" i="13"/>
  <c r="AW146" i="13"/>
  <c r="AX146" i="13" s="1"/>
  <c r="AW58" i="13"/>
  <c r="AX133" i="13"/>
  <c r="CC47" i="13"/>
  <c r="BE61" i="13"/>
  <c r="BZ64" i="13"/>
  <c r="F62" i="15"/>
  <c r="BU112" i="13"/>
  <c r="BV112" i="13" s="1"/>
  <c r="BU23" i="13"/>
  <c r="BM144" i="13"/>
  <c r="BN144" i="13" s="1"/>
  <c r="BE57" i="13"/>
  <c r="CD153" i="13"/>
  <c r="F82" i="15"/>
  <c r="F156" i="13"/>
  <c r="V74" i="13"/>
  <c r="BN132" i="13"/>
  <c r="AA141" i="13"/>
  <c r="AX101" i="13"/>
  <c r="AI136" i="13"/>
  <c r="BV144" i="13"/>
  <c r="AX144" i="13"/>
  <c r="AX116" i="13"/>
  <c r="Z103" i="13"/>
  <c r="AA103" i="13" s="1"/>
  <c r="Z15" i="13"/>
  <c r="AA131" i="13"/>
  <c r="F31" i="15"/>
  <c r="F117" i="13"/>
  <c r="BT74" i="13"/>
  <c r="BE24" i="13"/>
  <c r="BU111" i="13"/>
  <c r="BV111" i="13" s="1"/>
  <c r="AP152" i="13"/>
  <c r="E84" i="15"/>
  <c r="K40" i="13"/>
  <c r="CD22" i="13"/>
  <c r="CD32" i="13" s="1"/>
  <c r="CD41" i="13" s="1"/>
  <c r="AA22" i="13"/>
  <c r="G21" i="15"/>
  <c r="CM32" i="13"/>
  <c r="CH64" i="13"/>
  <c r="CM64" i="13"/>
  <c r="H72" i="13" l="1"/>
  <c r="H85" i="15" s="1"/>
  <c r="J38" i="13"/>
  <c r="F97" i="13"/>
  <c r="O72" i="13"/>
  <c r="R157" i="13"/>
  <c r="S157" i="13" s="1"/>
  <c r="F90" i="15"/>
  <c r="R23" i="13"/>
  <c r="J23" i="13" s="1"/>
  <c r="J18" i="13"/>
  <c r="K55" i="13"/>
  <c r="F47" i="13"/>
  <c r="F61" i="15" s="1"/>
  <c r="L64" i="13"/>
  <c r="L72" i="13" s="1"/>
  <c r="AB41" i="13"/>
  <c r="L32" i="13"/>
  <c r="L41" i="13" s="1"/>
  <c r="K31" i="13"/>
  <c r="Y74" i="13"/>
  <c r="I76" i="13"/>
  <c r="R141" i="13"/>
  <c r="S141" i="13" s="1"/>
  <c r="S32" i="13"/>
  <c r="N150" i="13"/>
  <c r="F63" i="13"/>
  <c r="F150" i="13" s="1"/>
  <c r="R140" i="13"/>
  <c r="S140" i="13" s="1"/>
  <c r="J53" i="13"/>
  <c r="J66" i="15" s="1"/>
  <c r="R47" i="13"/>
  <c r="R135" i="13"/>
  <c r="S135" i="13" s="1"/>
  <c r="J48" i="13"/>
  <c r="J135" i="13" s="1"/>
  <c r="K135" i="13" s="1"/>
  <c r="N142" i="13"/>
  <c r="F55" i="13"/>
  <c r="F68" i="15" s="1"/>
  <c r="R37" i="13"/>
  <c r="R40" i="13" s="1"/>
  <c r="R127" i="13" s="1"/>
  <c r="S127" i="13" s="1"/>
  <c r="I38" i="15"/>
  <c r="R15" i="13"/>
  <c r="I15" i="13"/>
  <c r="R113" i="13"/>
  <c r="S113" i="13" s="1"/>
  <c r="J26" i="13"/>
  <c r="J27" i="15" s="1"/>
  <c r="R101" i="13"/>
  <c r="S101" i="13" s="1"/>
  <c r="J14" i="13"/>
  <c r="D61" i="15"/>
  <c r="CD145" i="13"/>
  <c r="K76" i="15"/>
  <c r="I39" i="15"/>
  <c r="BD125" i="13"/>
  <c r="BF125" i="13" s="1"/>
  <c r="E74" i="13"/>
  <c r="E88" i="15" s="1"/>
  <c r="E89" i="15"/>
  <c r="CE78" i="13"/>
  <c r="BF116" i="13"/>
  <c r="BF137" i="13"/>
  <c r="F104" i="13"/>
  <c r="D31" i="13"/>
  <c r="AB164" i="13"/>
  <c r="AD64" i="13"/>
  <c r="AD72" i="13" s="1"/>
  <c r="Z47" i="13"/>
  <c r="Z134" i="13" s="1"/>
  <c r="AA134" i="13" s="1"/>
  <c r="AV31" i="13"/>
  <c r="F114" i="13"/>
  <c r="BF64" i="13"/>
  <c r="BF72" i="13" s="1"/>
  <c r="CC118" i="13"/>
  <c r="AW110" i="13"/>
  <c r="Q10" i="13"/>
  <c r="I10" i="13" s="1"/>
  <c r="AI134" i="13"/>
  <c r="CD115" i="13"/>
  <c r="BD47" i="13"/>
  <c r="BD134" i="13" s="1"/>
  <c r="J107" i="13"/>
  <c r="K107" i="13" s="1"/>
  <c r="BL31" i="13"/>
  <c r="BL118" i="13" s="1"/>
  <c r="K61" i="15"/>
  <c r="K68" i="15" s="1"/>
  <c r="CL32" i="13"/>
  <c r="CL41" i="13" s="1"/>
  <c r="I21" i="15"/>
  <c r="BD107" i="13"/>
  <c r="BF107" i="13" s="1"/>
  <c r="BO164" i="13"/>
  <c r="BO78" i="13"/>
  <c r="BO82" i="13"/>
  <c r="K20" i="15"/>
  <c r="BF133" i="13"/>
  <c r="BD98" i="13"/>
  <c r="I12" i="15"/>
  <c r="BD133" i="13"/>
  <c r="I60" i="15"/>
  <c r="BD136" i="13"/>
  <c r="BF136" i="13" s="1"/>
  <c r="BD154" i="13"/>
  <c r="BF154" i="13" s="1"/>
  <c r="I80" i="15"/>
  <c r="I14" i="15"/>
  <c r="BD146" i="13"/>
  <c r="BF146" i="13" s="1"/>
  <c r="I72" i="15"/>
  <c r="BD108" i="13"/>
  <c r="I22" i="15"/>
  <c r="G41" i="15"/>
  <c r="M32" i="13"/>
  <c r="D22" i="13"/>
  <c r="I25" i="15"/>
  <c r="BD111" i="13"/>
  <c r="BD117" i="13"/>
  <c r="BF117" i="13" s="1"/>
  <c r="I31" i="15"/>
  <c r="BD139" i="13"/>
  <c r="BF139" i="13" s="1"/>
  <c r="I65" i="15"/>
  <c r="CE82" i="13"/>
  <c r="BM55" i="13"/>
  <c r="BM64" i="13" s="1"/>
  <c r="F71" i="15"/>
  <c r="J37" i="15"/>
  <c r="F19" i="15"/>
  <c r="BY78" i="13"/>
  <c r="AT32" i="13"/>
  <c r="BE114" i="13"/>
  <c r="G20" i="15"/>
  <c r="BE103" i="13"/>
  <c r="BG22" i="13"/>
  <c r="F69" i="15"/>
  <c r="BD100" i="13"/>
  <c r="BF100" i="13" s="1"/>
  <c r="BX32" i="13"/>
  <c r="CB32" i="13" s="1"/>
  <c r="CB119" i="13" s="1"/>
  <c r="G16" i="15"/>
  <c r="CD97" i="13"/>
  <c r="AX106" i="13"/>
  <c r="BD123" i="13"/>
  <c r="BF123" i="13" s="1"/>
  <c r="I37" i="15"/>
  <c r="I63" i="15"/>
  <c r="BD153" i="13"/>
  <c r="I79" i="15"/>
  <c r="BD144" i="13"/>
  <c r="I70" i="15"/>
  <c r="G90" i="15"/>
  <c r="I90" i="15" s="1"/>
  <c r="BD156" i="13"/>
  <c r="BF156" i="13" s="1"/>
  <c r="I82" i="15"/>
  <c r="O22" i="13"/>
  <c r="G22" i="13" s="1"/>
  <c r="BD101" i="13"/>
  <c r="D55" i="13"/>
  <c r="J157" i="13"/>
  <c r="K157" i="13" s="1"/>
  <c r="J12" i="15"/>
  <c r="F102" i="13"/>
  <c r="G89" i="15"/>
  <c r="I89" i="15" s="1"/>
  <c r="I74" i="13"/>
  <c r="F63" i="15"/>
  <c r="F137" i="13"/>
  <c r="F147" i="13"/>
  <c r="BD155" i="13"/>
  <c r="BF155" i="13" s="1"/>
  <c r="I81" i="15"/>
  <c r="I66" i="15"/>
  <c r="J26" i="15"/>
  <c r="BD104" i="13"/>
  <c r="BF104" i="13" s="1"/>
  <c r="I18" i="15"/>
  <c r="G24" i="15"/>
  <c r="D71" i="15"/>
  <c r="D76" i="15" s="1"/>
  <c r="AA97" i="13"/>
  <c r="J122" i="13"/>
  <c r="K122" i="13" s="1"/>
  <c r="N64" i="13"/>
  <c r="Q55" i="13"/>
  <c r="R58" i="13"/>
  <c r="O32" i="13"/>
  <c r="R12" i="13"/>
  <c r="I13" i="15"/>
  <c r="G11" i="15"/>
  <c r="Q22" i="13"/>
  <c r="R115" i="13"/>
  <c r="S115" i="13" s="1"/>
  <c r="R19" i="13"/>
  <c r="J19" i="13" s="1"/>
  <c r="Y63" i="13"/>
  <c r="Y150" i="13" s="1"/>
  <c r="F88" i="15"/>
  <c r="I88" i="15" s="1"/>
  <c r="Y31" i="13"/>
  <c r="Y118" i="13" s="1"/>
  <c r="AH64" i="13"/>
  <c r="AH72" i="13" s="1"/>
  <c r="AH159" i="13" s="1"/>
  <c r="F59" i="15"/>
  <c r="AH110" i="13"/>
  <c r="AG110" i="13"/>
  <c r="AI110" i="13" s="1"/>
  <c r="AX78" i="13"/>
  <c r="AT41" i="13"/>
  <c r="AV102" i="13"/>
  <c r="AX102" i="13" s="1"/>
  <c r="BN150" i="13"/>
  <c r="BH82" i="13"/>
  <c r="BN127" i="13"/>
  <c r="BD105" i="13"/>
  <c r="BE130" i="13"/>
  <c r="BD40" i="13"/>
  <c r="BD127" i="13" s="1"/>
  <c r="D90" i="15"/>
  <c r="D74" i="13"/>
  <c r="D88" i="15" s="1"/>
  <c r="G76" i="15"/>
  <c r="I69" i="15"/>
  <c r="BD143" i="13"/>
  <c r="BE143" i="13"/>
  <c r="BE135" i="13"/>
  <c r="BE131" i="13"/>
  <c r="J131" i="13"/>
  <c r="BD132" i="13"/>
  <c r="I59" i="15"/>
  <c r="F131" i="13"/>
  <c r="BA64" i="13"/>
  <c r="BA72" i="13" s="1"/>
  <c r="BE132" i="13"/>
  <c r="J132" i="13"/>
  <c r="K132" i="13" s="1"/>
  <c r="BD131" i="13"/>
  <c r="I58" i="15"/>
  <c r="BE124" i="13"/>
  <c r="BF124" i="13" s="1"/>
  <c r="K11" i="15"/>
  <c r="BE105" i="13"/>
  <c r="BE101" i="13"/>
  <c r="BF101" i="13" s="1"/>
  <c r="BE10" i="13"/>
  <c r="D84" i="15"/>
  <c r="BN106" i="13"/>
  <c r="BL22" i="13"/>
  <c r="BL109" i="13" s="1"/>
  <c r="BM22" i="13"/>
  <c r="BM109" i="13" s="1"/>
  <c r="AI106" i="13"/>
  <c r="I35" i="15"/>
  <c r="BD121" i="13"/>
  <c r="BF121" i="13" s="1"/>
  <c r="Q31" i="13"/>
  <c r="BF98" i="13"/>
  <c r="BV134" i="13"/>
  <c r="BE115" i="13"/>
  <c r="BD103" i="13"/>
  <c r="BF103" i="13" s="1"/>
  <c r="I17" i="15"/>
  <c r="BD114" i="13"/>
  <c r="BF114" i="13" s="1"/>
  <c r="I28" i="15"/>
  <c r="I36" i="15"/>
  <c r="BD122" i="13"/>
  <c r="BF122" i="13" s="1"/>
  <c r="BU63" i="13"/>
  <c r="BU150" i="13" s="1"/>
  <c r="BU145" i="13"/>
  <c r="BV145" i="13" s="1"/>
  <c r="BV127" i="13"/>
  <c r="CD127" i="13"/>
  <c r="Y22" i="13"/>
  <c r="Y109" i="13" s="1"/>
  <c r="V72" i="13"/>
  <c r="Y72" i="13" s="1"/>
  <c r="Y159" i="13" s="1"/>
  <c r="Y64" i="13"/>
  <c r="Y151" i="13" s="1"/>
  <c r="BN115" i="13"/>
  <c r="AT78" i="13"/>
  <c r="AZ22" i="13"/>
  <c r="BD19" i="13"/>
  <c r="BD106" i="13" s="1"/>
  <c r="AZ63" i="13"/>
  <c r="D63" i="13" s="1"/>
  <c r="BD58" i="13"/>
  <c r="BD145" i="13" s="1"/>
  <c r="AZ31" i="13"/>
  <c r="BD23" i="13"/>
  <c r="BI41" i="13"/>
  <c r="K149" i="13"/>
  <c r="CJ55" i="13"/>
  <c r="CG64" i="13"/>
  <c r="CJ31" i="13"/>
  <c r="CG32" i="13"/>
  <c r="I27" i="15"/>
  <c r="BD113" i="13"/>
  <c r="BF113" i="13" s="1"/>
  <c r="I62" i="15"/>
  <c r="BD135" i="13"/>
  <c r="I75" i="15"/>
  <c r="BD149" i="13"/>
  <c r="BF149" i="13" s="1"/>
  <c r="AU22" i="13"/>
  <c r="H11" i="15"/>
  <c r="BD10" i="13"/>
  <c r="I67" i="15"/>
  <c r="BD141" i="13"/>
  <c r="BF141" i="13" s="1"/>
  <c r="BD15" i="13"/>
  <c r="BD102" i="13" s="1"/>
  <c r="BX64" i="13"/>
  <c r="CB63" i="13"/>
  <c r="CB150" i="13" s="1"/>
  <c r="CD150" i="13" s="1"/>
  <c r="BQ72" i="13"/>
  <c r="Z28" i="13"/>
  <c r="Z115" i="13" s="1"/>
  <c r="AA115" i="13" s="1"/>
  <c r="AX82" i="13"/>
  <c r="AV22" i="13"/>
  <c r="AV109" i="13" s="1"/>
  <c r="AX164" i="13"/>
  <c r="AR32" i="13"/>
  <c r="AR41" i="13" s="1"/>
  <c r="AR82" i="13" s="1"/>
  <c r="BN158" i="13"/>
  <c r="BF31" i="13"/>
  <c r="BG64" i="13"/>
  <c r="BG72" i="13" s="1"/>
  <c r="BH78" i="13"/>
  <c r="BQ32" i="13"/>
  <c r="BT22" i="13"/>
  <c r="BT109" i="13" s="1"/>
  <c r="BJ32" i="13"/>
  <c r="BL32" i="13" s="1"/>
  <c r="BM118" i="13"/>
  <c r="AV63" i="13"/>
  <c r="AV150" i="13" s="1"/>
  <c r="BX41" i="13"/>
  <c r="CB41" i="13" s="1"/>
  <c r="CB128" i="13" s="1"/>
  <c r="CB22" i="13"/>
  <c r="CB109" i="13" s="1"/>
  <c r="J141" i="13"/>
  <c r="K141" i="13" s="1"/>
  <c r="AX110" i="13"/>
  <c r="BF153" i="13"/>
  <c r="BD99" i="13"/>
  <c r="BF99" i="13" s="1"/>
  <c r="BD112" i="13"/>
  <c r="BF112" i="13" s="1"/>
  <c r="I26" i="15"/>
  <c r="BD28" i="13"/>
  <c r="BD115" i="13" s="1"/>
  <c r="BF115" i="13" s="1"/>
  <c r="BT55" i="13"/>
  <c r="BT142" i="13" s="1"/>
  <c r="BV142" i="13" s="1"/>
  <c r="CB55" i="13"/>
  <c r="CB142" i="13" s="1"/>
  <c r="I64" i="15"/>
  <c r="BD138" i="13"/>
  <c r="BF138" i="13" s="1"/>
  <c r="Q63" i="13"/>
  <c r="M64" i="13"/>
  <c r="BD147" i="13"/>
  <c r="I73" i="15"/>
  <c r="I74" i="15"/>
  <c r="BD148" i="13"/>
  <c r="BD157" i="13"/>
  <c r="BF157" i="13" s="1"/>
  <c r="I83" i="15"/>
  <c r="AV10" i="13"/>
  <c r="AV97" i="13" s="1"/>
  <c r="AG22" i="13"/>
  <c r="AG109" i="13" s="1"/>
  <c r="BI64" i="13"/>
  <c r="BL55" i="13"/>
  <c r="BL142" i="13" s="1"/>
  <c r="BD71" i="13"/>
  <c r="BD158" i="13" s="1"/>
  <c r="BT31" i="13"/>
  <c r="BT118" i="13" s="1"/>
  <c r="BT63" i="13"/>
  <c r="BT150" i="13" s="1"/>
  <c r="J156" i="13"/>
  <c r="K156" i="13" s="1"/>
  <c r="S64" i="13"/>
  <c r="K32" i="15"/>
  <c r="AH150" i="13"/>
  <c r="AI150" i="13" s="1"/>
  <c r="BU64" i="13"/>
  <c r="BU151" i="13" s="1"/>
  <c r="AI127" i="13"/>
  <c r="J75" i="15"/>
  <c r="J65" i="15"/>
  <c r="BE108" i="13"/>
  <c r="BF108" i="13" s="1"/>
  <c r="BE15" i="13"/>
  <c r="BE102" i="13" s="1"/>
  <c r="J103" i="13"/>
  <c r="J138" i="13"/>
  <c r="K138" i="13" s="1"/>
  <c r="J18" i="15"/>
  <c r="J16" i="15" s="1"/>
  <c r="BE40" i="13"/>
  <c r="BE127" i="13" s="1"/>
  <c r="BE71" i="13"/>
  <c r="BN97" i="13"/>
  <c r="BE47" i="13"/>
  <c r="AW22" i="13"/>
  <c r="J98" i="13"/>
  <c r="J67" i="15"/>
  <c r="K139" i="13"/>
  <c r="AI158" i="13"/>
  <c r="J117" i="13"/>
  <c r="K117" i="13" s="1"/>
  <c r="D23" i="15"/>
  <c r="AD32" i="13"/>
  <c r="AD41" i="13" s="1"/>
  <c r="BB22" i="13"/>
  <c r="AH10" i="13"/>
  <c r="AH22" i="13" s="1"/>
  <c r="D32" i="15"/>
  <c r="F155" i="13"/>
  <c r="BN118" i="13"/>
  <c r="BF126" i="13"/>
  <c r="AT82" i="13"/>
  <c r="AZ64" i="13"/>
  <c r="BN32" i="13"/>
  <c r="BN41" i="13" s="1"/>
  <c r="BN82" i="13" s="1"/>
  <c r="BB31" i="13"/>
  <c r="BW164" i="13"/>
  <c r="BR32" i="13"/>
  <c r="BR41" i="13" s="1"/>
  <c r="D68" i="15"/>
  <c r="Z71" i="13"/>
  <c r="Z158" i="13" s="1"/>
  <c r="AA158" i="13" s="1"/>
  <c r="Y106" i="13"/>
  <c r="AA106" i="13" s="1"/>
  <c r="Y127" i="13"/>
  <c r="AA127" i="13" s="1"/>
  <c r="AV118" i="13"/>
  <c r="AX118" i="13" s="1"/>
  <c r="BE158" i="13"/>
  <c r="BF158" i="13" s="1"/>
  <c r="K84" i="15"/>
  <c r="BY82" i="13"/>
  <c r="U32" i="13"/>
  <c r="U41" i="13" s="1"/>
  <c r="BV150" i="13"/>
  <c r="BJ41" i="13"/>
  <c r="BL41" i="13" s="1"/>
  <c r="J154" i="13"/>
  <c r="K154" i="13" s="1"/>
  <c r="BE106" i="13"/>
  <c r="BW82" i="13"/>
  <c r="L32" i="15"/>
  <c r="F11" i="15"/>
  <c r="F24" i="15"/>
  <c r="W78" i="13"/>
  <c r="AS64" i="13"/>
  <c r="AX97" i="13"/>
  <c r="F103" i="13"/>
  <c r="F17" i="15"/>
  <c r="F12" i="15"/>
  <c r="F98" i="13"/>
  <c r="CD118" i="13"/>
  <c r="BF22" i="13"/>
  <c r="K22" i="13" s="1"/>
  <c r="BV32" i="13"/>
  <c r="BV41" i="13" s="1"/>
  <c r="BU109" i="13"/>
  <c r="BA22" i="13"/>
  <c r="BA32" i="13" s="1"/>
  <c r="BA41" i="13" s="1"/>
  <c r="BG32" i="13"/>
  <c r="BG41" i="13" s="1"/>
  <c r="AI164" i="13"/>
  <c r="AI78" i="13"/>
  <c r="AI82" i="13"/>
  <c r="BD130" i="13"/>
  <c r="I57" i="15"/>
  <c r="F81" i="15"/>
  <c r="W82" i="13"/>
  <c r="AX127" i="13"/>
  <c r="D71" i="13"/>
  <c r="F16" i="15"/>
  <c r="F125" i="13"/>
  <c r="F39" i="15"/>
  <c r="BR64" i="13"/>
  <c r="BB64" i="13" s="1"/>
  <c r="G64" i="13" s="1"/>
  <c r="BB55" i="13"/>
  <c r="G55" i="13" s="1"/>
  <c r="F72" i="15"/>
  <c r="F146" i="13"/>
  <c r="F74" i="15"/>
  <c r="F148" i="13"/>
  <c r="BN78" i="13"/>
  <c r="F29" i="15"/>
  <c r="F115" i="13"/>
  <c r="L23" i="15"/>
  <c r="E77" i="15"/>
  <c r="E85" i="15" s="1"/>
  <c r="AS32" i="13"/>
  <c r="F20" i="15"/>
  <c r="E23" i="15"/>
  <c r="E45" i="15" s="1"/>
  <c r="V32" i="13"/>
  <c r="Z23" i="13"/>
  <c r="Z110" i="13" s="1"/>
  <c r="Y110" i="13"/>
  <c r="AC32" i="13"/>
  <c r="AC41" i="13" s="1"/>
  <c r="N118" i="13"/>
  <c r="AA145" i="13"/>
  <c r="Y142" i="13"/>
  <c r="Z55" i="13"/>
  <c r="Z142" i="13" s="1"/>
  <c r="F110" i="13"/>
  <c r="AB78" i="13"/>
  <c r="AB82" i="13"/>
  <c r="T32" i="13"/>
  <c r="N32" i="13"/>
  <c r="N109" i="13"/>
  <c r="F127" i="13"/>
  <c r="F41" i="15"/>
  <c r="R71" i="13"/>
  <c r="R158" i="13" s="1"/>
  <c r="S158" i="13" s="1"/>
  <c r="CH72" i="13"/>
  <c r="CH82" i="13" s="1"/>
  <c r="CM72" i="13"/>
  <c r="CM41" i="13"/>
  <c r="AA32" i="13"/>
  <c r="Z102" i="13"/>
  <c r="AA102" i="13" s="1"/>
  <c r="BE144" i="13"/>
  <c r="BU110" i="13"/>
  <c r="BV110" i="13" s="1"/>
  <c r="BU31" i="13"/>
  <c r="BE148" i="13"/>
  <c r="CC134" i="13"/>
  <c r="CD134" i="13" s="1"/>
  <c r="CC55" i="13"/>
  <c r="BE147" i="13"/>
  <c r="BF147" i="13" s="1"/>
  <c r="BE58" i="13"/>
  <c r="BE145" i="13" s="1"/>
  <c r="BF145" i="13" s="1"/>
  <c r="BM32" i="13"/>
  <c r="J28" i="15"/>
  <c r="J114" i="13"/>
  <c r="K114" i="13" s="1"/>
  <c r="F84" i="15"/>
  <c r="F158" i="13"/>
  <c r="T72" i="13"/>
  <c r="CK22" i="13"/>
  <c r="CK55" i="13"/>
  <c r="J136" i="13"/>
  <c r="K136" i="13" s="1"/>
  <c r="J60" i="15"/>
  <c r="J133" i="13"/>
  <c r="K133" i="13" s="1"/>
  <c r="R105" i="13"/>
  <c r="S105" i="13" s="1"/>
  <c r="J121" i="13"/>
  <c r="K121" i="13" s="1"/>
  <c r="J35" i="15"/>
  <c r="AG142" i="13"/>
  <c r="AI142" i="13" s="1"/>
  <c r="I19" i="15"/>
  <c r="CD82" i="13"/>
  <c r="CD78" i="13"/>
  <c r="CD164" i="13"/>
  <c r="BE111" i="13"/>
  <c r="BF111" i="13" s="1"/>
  <c r="BE23" i="13"/>
  <c r="BZ72" i="13"/>
  <c r="AW145" i="13"/>
  <c r="AX145" i="13" s="1"/>
  <c r="AW63" i="13"/>
  <c r="AW150" i="13" s="1"/>
  <c r="BJ72" i="13"/>
  <c r="AW109" i="13"/>
  <c r="AW32" i="13"/>
  <c r="J112" i="13"/>
  <c r="K112" i="13" s="1"/>
  <c r="AW55" i="13"/>
  <c r="AW134" i="13"/>
  <c r="AX134" i="13" s="1"/>
  <c r="CC109" i="13"/>
  <c r="CC32" i="13"/>
  <c r="J130" i="13"/>
  <c r="K130" i="13" s="1"/>
  <c r="J57" i="15"/>
  <c r="BP78" i="13"/>
  <c r="BP82" i="13"/>
  <c r="AE72" i="13"/>
  <c r="CH78" i="13" l="1"/>
  <c r="R110" i="13"/>
  <c r="S110" i="13" s="1"/>
  <c r="R10" i="13"/>
  <c r="R97" i="13" s="1"/>
  <c r="S97" i="13" s="1"/>
  <c r="Z72" i="13"/>
  <c r="Z159" i="13" s="1"/>
  <c r="AA159" i="13" s="1"/>
  <c r="CL82" i="13"/>
  <c r="CL78" i="13"/>
  <c r="F134" i="13"/>
  <c r="K64" i="13"/>
  <c r="K77" i="15" s="1"/>
  <c r="K85" i="15" s="1"/>
  <c r="I47" i="13"/>
  <c r="I61" i="15" s="1"/>
  <c r="BA78" i="13"/>
  <c r="BM142" i="13"/>
  <c r="BN142" i="13" s="1"/>
  <c r="I40" i="13"/>
  <c r="J10" i="13"/>
  <c r="J97" i="13" s="1"/>
  <c r="K97" i="13" s="1"/>
  <c r="AG64" i="13"/>
  <c r="AG151" i="13" s="1"/>
  <c r="F64" i="13"/>
  <c r="F32" i="13"/>
  <c r="I22" i="13"/>
  <c r="R145" i="13"/>
  <c r="S145" i="13" s="1"/>
  <c r="J58" i="13"/>
  <c r="J145" i="13" s="1"/>
  <c r="K145" i="13" s="1"/>
  <c r="S41" i="13"/>
  <c r="R63" i="13"/>
  <c r="I63" i="13"/>
  <c r="J140" i="13"/>
  <c r="K140" i="13" s="1"/>
  <c r="R134" i="13"/>
  <c r="S134" i="13" s="1"/>
  <c r="J47" i="13"/>
  <c r="J134" i="13" s="1"/>
  <c r="K134" i="13" s="1"/>
  <c r="R55" i="13"/>
  <c r="R124" i="13"/>
  <c r="S124" i="13" s="1"/>
  <c r="J37" i="13"/>
  <c r="J40" i="13" s="1"/>
  <c r="R102" i="13"/>
  <c r="S102" i="13" s="1"/>
  <c r="J15" i="13"/>
  <c r="J102" i="13" s="1"/>
  <c r="K102" i="13" s="1"/>
  <c r="J113" i="13"/>
  <c r="K113" i="13" s="1"/>
  <c r="R31" i="13"/>
  <c r="R118" i="13" s="1"/>
  <c r="S118" i="13" s="1"/>
  <c r="R22" i="13"/>
  <c r="R109" i="13" s="1"/>
  <c r="S109" i="13" s="1"/>
  <c r="J12" i="13"/>
  <c r="J99" i="13" s="1"/>
  <c r="K99" i="13" s="1"/>
  <c r="BG164" i="13"/>
  <c r="G23" i="15"/>
  <c r="BF143" i="13"/>
  <c r="I11" i="15"/>
  <c r="I16" i="15"/>
  <c r="I20" i="15"/>
  <c r="I71" i="15"/>
  <c r="Z31" i="13"/>
  <c r="Z118" i="13" s="1"/>
  <c r="I71" i="13"/>
  <c r="BF144" i="13"/>
  <c r="BG78" i="13"/>
  <c r="BF106" i="13"/>
  <c r="BF102" i="13"/>
  <c r="K23" i="15"/>
  <c r="K33" i="15" s="1"/>
  <c r="K42" i="15" s="1"/>
  <c r="J110" i="13"/>
  <c r="K110" i="13" s="1"/>
  <c r="O41" i="13"/>
  <c r="O78" i="13" s="1"/>
  <c r="M41" i="13"/>
  <c r="D32" i="13"/>
  <c r="BF130" i="13"/>
  <c r="AR78" i="13"/>
  <c r="AH151" i="13"/>
  <c r="S72" i="13"/>
  <c r="N151" i="13"/>
  <c r="N72" i="13"/>
  <c r="N159" i="13" s="1"/>
  <c r="R99" i="13"/>
  <c r="S99" i="13" s="1"/>
  <c r="Q32" i="13"/>
  <c r="J106" i="13"/>
  <c r="K106" i="13" s="1"/>
  <c r="R106" i="13"/>
  <c r="S106" i="13" s="1"/>
  <c r="Z63" i="13"/>
  <c r="Z150" i="13" s="1"/>
  <c r="AA150" i="13" s="1"/>
  <c r="K131" i="13"/>
  <c r="D41" i="13"/>
  <c r="J62" i="15"/>
  <c r="BF131" i="13"/>
  <c r="BN109" i="13"/>
  <c r="BF105" i="13"/>
  <c r="BV109" i="13"/>
  <c r="BF135" i="13"/>
  <c r="BD55" i="13"/>
  <c r="I55" i="13" s="1"/>
  <c r="G68" i="15"/>
  <c r="J59" i="15"/>
  <c r="BF132" i="13"/>
  <c r="BE97" i="13"/>
  <c r="BE22" i="13"/>
  <c r="BD97" i="13"/>
  <c r="D85" i="15"/>
  <c r="AX150" i="13"/>
  <c r="AS72" i="13"/>
  <c r="AV64" i="13"/>
  <c r="AV151" i="13" s="1"/>
  <c r="AZ72" i="13"/>
  <c r="BD64" i="13"/>
  <c r="Q64" i="13"/>
  <c r="Q72" i="13" s="1"/>
  <c r="BQ41" i="13"/>
  <c r="BT32" i="13"/>
  <c r="BT119" i="13" s="1"/>
  <c r="CG41" i="13"/>
  <c r="CJ32" i="13"/>
  <c r="CJ64" i="13"/>
  <c r="CG72" i="13"/>
  <c r="BD31" i="13"/>
  <c r="BD118" i="13" s="1"/>
  <c r="BD63" i="13"/>
  <c r="AZ32" i="13"/>
  <c r="AZ41" i="13" s="1"/>
  <c r="AZ78" i="13" s="1"/>
  <c r="BD22" i="13"/>
  <c r="Z22" i="13"/>
  <c r="Z109" i="13" s="1"/>
  <c r="AA109" i="13" s="1"/>
  <c r="BF148" i="13"/>
  <c r="D33" i="15"/>
  <c r="V41" i="13"/>
  <c r="V82" i="13" s="1"/>
  <c r="Y32" i="13"/>
  <c r="BF32" i="13"/>
  <c r="K32" i="13" s="1"/>
  <c r="BL64" i="13"/>
  <c r="BL151" i="13" s="1"/>
  <c r="BI72" i="13"/>
  <c r="BI78" i="13" s="1"/>
  <c r="BT64" i="13"/>
  <c r="BT151" i="13" s="1"/>
  <c r="BV151" i="13" s="1"/>
  <c r="BX72" i="13"/>
  <c r="CB64" i="13"/>
  <c r="CB151" i="13" s="1"/>
  <c r="AU32" i="13"/>
  <c r="H23" i="15"/>
  <c r="BD110" i="13"/>
  <c r="I24" i="15"/>
  <c r="AG72" i="13"/>
  <c r="BU72" i="13"/>
  <c r="BU159" i="13" s="1"/>
  <c r="BF127" i="13"/>
  <c r="K103" i="13"/>
  <c r="J58" i="15"/>
  <c r="J104" i="13"/>
  <c r="K104" i="13" s="1"/>
  <c r="J22" i="15"/>
  <c r="J20" i="15" s="1"/>
  <c r="J108" i="13"/>
  <c r="K108" i="13" s="1"/>
  <c r="J39" i="15"/>
  <c r="J125" i="13"/>
  <c r="K125" i="13" s="1"/>
  <c r="BE55" i="13"/>
  <c r="BE134" i="13"/>
  <c r="BF134" i="13" s="1"/>
  <c r="K98" i="13"/>
  <c r="AH97" i="13"/>
  <c r="AI97" i="13" s="1"/>
  <c r="F142" i="13"/>
  <c r="D72" i="13"/>
  <c r="BB32" i="13"/>
  <c r="D45" i="15"/>
  <c r="Z64" i="13"/>
  <c r="Z151" i="13" s="1"/>
  <c r="AA151" i="13" s="1"/>
  <c r="AA110" i="13"/>
  <c r="BN164" i="13"/>
  <c r="AX109" i="13"/>
  <c r="F109" i="13"/>
  <c r="BG82" i="13"/>
  <c r="L33" i="15"/>
  <c r="L42" i="15" s="1"/>
  <c r="BV78" i="13"/>
  <c r="BV82" i="13"/>
  <c r="BV164" i="13"/>
  <c r="CD109" i="13"/>
  <c r="F76" i="15"/>
  <c r="BA82" i="13"/>
  <c r="BL119" i="13"/>
  <c r="BE63" i="13"/>
  <c r="BR72" i="13"/>
  <c r="BR82" i="13" s="1"/>
  <c r="AS41" i="13"/>
  <c r="Y119" i="13"/>
  <c r="AD78" i="13"/>
  <c r="AD82" i="13"/>
  <c r="F118" i="13"/>
  <c r="F32" i="15"/>
  <c r="AC78" i="13"/>
  <c r="AC82" i="13"/>
  <c r="AA118" i="13"/>
  <c r="AA142" i="13"/>
  <c r="N41" i="13"/>
  <c r="N119" i="13"/>
  <c r="T41" i="13"/>
  <c r="AW64" i="13"/>
  <c r="AW142" i="13"/>
  <c r="AX142" i="13" s="1"/>
  <c r="G77" i="15"/>
  <c r="G72" i="13"/>
  <c r="J15" i="15"/>
  <c r="J101" i="13"/>
  <c r="K101" i="13" s="1"/>
  <c r="CC41" i="13"/>
  <c r="CC119" i="13"/>
  <c r="CD119" i="13" s="1"/>
  <c r="BB41" i="13"/>
  <c r="AH109" i="13"/>
  <c r="AI109" i="13" s="1"/>
  <c r="BE110" i="13"/>
  <c r="BF110" i="13" s="1"/>
  <c r="BE31" i="13"/>
  <c r="BE118" i="13" s="1"/>
  <c r="J111" i="13"/>
  <c r="K111" i="13" s="1"/>
  <c r="J25" i="15"/>
  <c r="J24" i="15" s="1"/>
  <c r="J146" i="13"/>
  <c r="K146" i="13" s="1"/>
  <c r="J72" i="15"/>
  <c r="J19" i="15"/>
  <c r="J105" i="13"/>
  <c r="K105" i="13" s="1"/>
  <c r="BM151" i="13"/>
  <c r="BM72" i="13"/>
  <c r="BM159" i="13" s="1"/>
  <c r="J70" i="15"/>
  <c r="J144" i="13"/>
  <c r="K144" i="13" s="1"/>
  <c r="L77" i="15"/>
  <c r="L85" i="15" s="1"/>
  <c r="J137" i="13"/>
  <c r="K137" i="13" s="1"/>
  <c r="J63" i="15"/>
  <c r="BL128" i="13"/>
  <c r="BJ82" i="13"/>
  <c r="J74" i="15"/>
  <c r="J148" i="13"/>
  <c r="K148" i="13" s="1"/>
  <c r="J69" i="15"/>
  <c r="J143" i="13"/>
  <c r="K143" i="13" s="1"/>
  <c r="AW41" i="13"/>
  <c r="AW119" i="13"/>
  <c r="BZ78" i="13"/>
  <c r="BZ82" i="13"/>
  <c r="I84" i="15"/>
  <c r="CK64" i="13"/>
  <c r="CK32" i="13"/>
  <c r="BM119" i="13"/>
  <c r="BM41" i="13"/>
  <c r="BJ78" i="13"/>
  <c r="J73" i="15"/>
  <c r="J147" i="13"/>
  <c r="K147" i="13" s="1"/>
  <c r="U82" i="13"/>
  <c r="U78" i="13"/>
  <c r="CC64" i="13"/>
  <c r="CC142" i="13"/>
  <c r="CD142" i="13" s="1"/>
  <c r="BU118" i="13"/>
  <c r="BV118" i="13" s="1"/>
  <c r="BU32" i="13"/>
  <c r="AA41" i="13"/>
  <c r="G45" i="15" l="1"/>
  <c r="Q41" i="13"/>
  <c r="O82" i="13"/>
  <c r="AI151" i="13"/>
  <c r="R72" i="13"/>
  <c r="R159" i="13" s="1"/>
  <c r="S159" i="13" s="1"/>
  <c r="R64" i="13"/>
  <c r="CJ72" i="13"/>
  <c r="CG78" i="13"/>
  <c r="CG82" i="13"/>
  <c r="J38" i="15"/>
  <c r="J41" i="15" s="1"/>
  <c r="K72" i="13"/>
  <c r="K100" i="15" s="1"/>
  <c r="J124" i="13"/>
  <c r="K124" i="13" s="1"/>
  <c r="I64" i="13"/>
  <c r="J22" i="13"/>
  <c r="J109" i="13" s="1"/>
  <c r="K109" i="13" s="1"/>
  <c r="S164" i="13"/>
  <c r="R150" i="13"/>
  <c r="S150" i="13" s="1"/>
  <c r="J63" i="13"/>
  <c r="J150" i="13" s="1"/>
  <c r="K150" i="13" s="1"/>
  <c r="R151" i="13"/>
  <c r="S151" i="13" s="1"/>
  <c r="R142" i="13"/>
  <c r="S142" i="13" s="1"/>
  <c r="J55" i="13"/>
  <c r="J142" i="13" s="1"/>
  <c r="K142" i="13" s="1"/>
  <c r="J13" i="15"/>
  <c r="J11" i="15" s="1"/>
  <c r="J23" i="15" s="1"/>
  <c r="R32" i="13"/>
  <c r="K95" i="15"/>
  <c r="CJ41" i="13"/>
  <c r="BF118" i="13"/>
  <c r="D44" i="15"/>
  <c r="S78" i="13"/>
  <c r="S82" i="13"/>
  <c r="J61" i="15"/>
  <c r="J68" i="15" s="1"/>
  <c r="D42" i="15"/>
  <c r="D95" i="15" s="1"/>
  <c r="BN151" i="13"/>
  <c r="BF97" i="13"/>
  <c r="BE142" i="13"/>
  <c r="BF41" i="13"/>
  <c r="BE109" i="13"/>
  <c r="BD41" i="13"/>
  <c r="BD32" i="13"/>
  <c r="AZ82" i="13"/>
  <c r="D82" i="13"/>
  <c r="AU41" i="13"/>
  <c r="AV41" i="13" s="1"/>
  <c r="CB72" i="13"/>
  <c r="CB159" i="13" s="1"/>
  <c r="BX78" i="13"/>
  <c r="BT72" i="13"/>
  <c r="BT41" i="13"/>
  <c r="BT128" i="13" s="1"/>
  <c r="BQ78" i="13"/>
  <c r="BQ82" i="13"/>
  <c r="M78" i="13"/>
  <c r="AV72" i="13"/>
  <c r="AV159" i="13" s="1"/>
  <c r="K41" i="13"/>
  <c r="K101" i="15" s="1"/>
  <c r="BR78" i="13"/>
  <c r="BI82" i="13"/>
  <c r="BL72" i="13"/>
  <c r="BX82" i="13"/>
  <c r="V78" i="13"/>
  <c r="Y41" i="13"/>
  <c r="Z41" i="13" s="1"/>
  <c r="BD150" i="13"/>
  <c r="I76" i="15"/>
  <c r="AV32" i="13"/>
  <c r="AV119" i="13" s="1"/>
  <c r="AX119" i="13" s="1"/>
  <c r="BE150" i="13"/>
  <c r="L101" i="15"/>
  <c r="F23" i="15"/>
  <c r="F45" i="15" s="1"/>
  <c r="I23" i="15"/>
  <c r="BN119" i="13"/>
  <c r="BD109" i="13"/>
  <c r="BE64" i="13"/>
  <c r="T78" i="13"/>
  <c r="Z32" i="13"/>
  <c r="Z119" i="13" s="1"/>
  <c r="AA119" i="13" s="1"/>
  <c r="F46" i="15"/>
  <c r="BE32" i="13"/>
  <c r="BB72" i="13"/>
  <c r="BB78" i="13" s="1"/>
  <c r="I68" i="15"/>
  <c r="BD142" i="13"/>
  <c r="F151" i="13"/>
  <c r="F72" i="13"/>
  <c r="F77" i="15"/>
  <c r="Q82" i="13"/>
  <c r="AS82" i="13"/>
  <c r="AS78" i="13"/>
  <c r="T164" i="13"/>
  <c r="F33" i="15"/>
  <c r="F119" i="13"/>
  <c r="F41" i="13"/>
  <c r="T82" i="13"/>
  <c r="N128" i="13"/>
  <c r="N78" i="13"/>
  <c r="N82" i="13"/>
  <c r="J155" i="13"/>
  <c r="K155" i="13" s="1"/>
  <c r="J81" i="15"/>
  <c r="J71" i="13"/>
  <c r="AW128" i="13"/>
  <c r="L100" i="15"/>
  <c r="L95" i="15"/>
  <c r="AW72" i="13"/>
  <c r="AW159" i="13" s="1"/>
  <c r="AW151" i="13"/>
  <c r="AX151" i="13" s="1"/>
  <c r="AA164" i="13"/>
  <c r="AA78" i="13"/>
  <c r="AA82" i="13"/>
  <c r="BU119" i="13"/>
  <c r="BV119" i="13" s="1"/>
  <c r="BU41" i="13"/>
  <c r="J153" i="13"/>
  <c r="K153" i="13" s="1"/>
  <c r="J79" i="15"/>
  <c r="CC151" i="13"/>
  <c r="CD151" i="13" s="1"/>
  <c r="CC72" i="13"/>
  <c r="CC159" i="13" s="1"/>
  <c r="BM82" i="13"/>
  <c r="BM128" i="13"/>
  <c r="BN128" i="13" s="1"/>
  <c r="BM78" i="13"/>
  <c r="BM164" i="13"/>
  <c r="CK41" i="13"/>
  <c r="CK72" i="13"/>
  <c r="J127" i="13"/>
  <c r="K127" i="13" s="1"/>
  <c r="L82" i="13"/>
  <c r="L78" i="13"/>
  <c r="J71" i="15"/>
  <c r="J76" i="15" s="1"/>
  <c r="CC128" i="13"/>
  <c r="CD128" i="13" s="1"/>
  <c r="AG159" i="13"/>
  <c r="AI159" i="13" s="1"/>
  <c r="G85" i="15"/>
  <c r="K78" i="13" l="1"/>
  <c r="J64" i="13"/>
  <c r="J77" i="15" s="1"/>
  <c r="CK82" i="13"/>
  <c r="CK78" i="13"/>
  <c r="CJ78" i="13"/>
  <c r="CJ82" i="13"/>
  <c r="R119" i="13"/>
  <c r="S119" i="13" s="1"/>
  <c r="BF142" i="13"/>
  <c r="Y78" i="13"/>
  <c r="Y128" i="13"/>
  <c r="Y82" i="13"/>
  <c r="BE72" i="13"/>
  <c r="BE159" i="13" s="1"/>
  <c r="CB82" i="13"/>
  <c r="BF78" i="13"/>
  <c r="BF164" i="13"/>
  <c r="BF82" i="13"/>
  <c r="BD119" i="13"/>
  <c r="BF109" i="13"/>
  <c r="BE119" i="13"/>
  <c r="AX159" i="13"/>
  <c r="BL78" i="13"/>
  <c r="BL159" i="13"/>
  <c r="BN159" i="13" s="1"/>
  <c r="BL82" i="13"/>
  <c r="BD72" i="13"/>
  <c r="BD159" i="13" s="1"/>
  <c r="CB78" i="13"/>
  <c r="BF150" i="13"/>
  <c r="H33" i="15"/>
  <c r="H44" i="15" s="1"/>
  <c r="H41" i="13"/>
  <c r="H42" i="15" s="1"/>
  <c r="BE41" i="13"/>
  <c r="BE151" i="13"/>
  <c r="CC164" i="13"/>
  <c r="I45" i="15"/>
  <c r="CC78" i="13"/>
  <c r="CC82" i="13"/>
  <c r="CD159" i="13"/>
  <c r="BB82" i="13"/>
  <c r="R41" i="13"/>
  <c r="R78" i="13" s="1"/>
  <c r="F44" i="15"/>
  <c r="F159" i="13"/>
  <c r="F85" i="15"/>
  <c r="F100" i="15" s="1"/>
  <c r="BD151" i="13"/>
  <c r="BT159" i="13"/>
  <c r="BV159" i="13" s="1"/>
  <c r="BT78" i="13"/>
  <c r="BT82" i="13"/>
  <c r="Q78" i="13"/>
  <c r="AV82" i="13"/>
  <c r="AV128" i="13"/>
  <c r="AX128" i="13" s="1"/>
  <c r="AV78" i="13"/>
  <c r="J84" i="15"/>
  <c r="F128" i="13"/>
  <c r="F82" i="13"/>
  <c r="F42" i="15"/>
  <c r="AW164" i="13"/>
  <c r="Z128" i="13"/>
  <c r="Z164" i="13"/>
  <c r="Z82" i="13"/>
  <c r="Z78" i="13"/>
  <c r="BU128" i="13"/>
  <c r="BV128" i="13" s="1"/>
  <c r="BU78" i="13"/>
  <c r="BU82" i="13"/>
  <c r="BU164" i="13"/>
  <c r="AW78" i="13"/>
  <c r="AW82" i="13"/>
  <c r="BD128" i="13"/>
  <c r="J158" i="13"/>
  <c r="K158" i="13" s="1"/>
  <c r="BF119" i="13" l="1"/>
  <c r="BF159" i="13"/>
  <c r="R128" i="13"/>
  <c r="S128" i="13" s="1"/>
  <c r="AA128" i="13"/>
  <c r="BE164" i="13"/>
  <c r="BE128" i="13"/>
  <c r="BE82" i="13"/>
  <c r="BE78" i="13"/>
  <c r="BF151" i="13"/>
  <c r="J72" i="13"/>
  <c r="J159" i="13" s="1"/>
  <c r="K159" i="13" s="1"/>
  <c r="J151" i="13"/>
  <c r="K151" i="13" s="1"/>
  <c r="R164" i="13"/>
  <c r="BD78" i="13"/>
  <c r="BD82" i="13"/>
  <c r="R82" i="13"/>
  <c r="I77" i="15"/>
  <c r="I44" i="15" s="1"/>
  <c r="I72" i="13"/>
  <c r="BF128" i="13"/>
  <c r="J85" i="15"/>
  <c r="F101" i="15"/>
  <c r="F95" i="15"/>
  <c r="J100" i="15" l="1"/>
  <c r="G79" i="13"/>
  <c r="I85" i="15"/>
  <c r="G30" i="15"/>
  <c r="AE28" i="13"/>
  <c r="G28" i="13" s="1"/>
  <c r="AG29" i="13"/>
  <c r="I30" i="15" l="1"/>
  <c r="G29" i="15"/>
  <c r="AG116" i="13"/>
  <c r="AH29" i="13"/>
  <c r="AE31" i="13"/>
  <c r="G31" i="13" s="1"/>
  <c r="E30" i="15"/>
  <c r="E29" i="15" s="1"/>
  <c r="E32" i="15" s="1"/>
  <c r="E33" i="15" s="1"/>
  <c r="AG28" i="13"/>
  <c r="I28" i="13" s="1"/>
  <c r="AE32" i="13"/>
  <c r="G32" i="13" s="1"/>
  <c r="AG31" i="13"/>
  <c r="I31" i="13" s="1"/>
  <c r="J116" i="13" l="1"/>
  <c r="K116" i="13" s="1"/>
  <c r="AG115" i="13"/>
  <c r="I29" i="15"/>
  <c r="G32" i="15"/>
  <c r="G46" i="15" s="1"/>
  <c r="E46" i="15"/>
  <c r="AH116" i="13"/>
  <c r="AI116" i="13" s="1"/>
  <c r="AH28" i="13"/>
  <c r="J28" i="13" s="1"/>
  <c r="AE41" i="13"/>
  <c r="AG32" i="13"/>
  <c r="E42" i="15"/>
  <c r="E95" i="15" s="1"/>
  <c r="E44" i="15"/>
  <c r="I32" i="15"/>
  <c r="I46" i="15" s="1"/>
  <c r="AG118" i="13"/>
  <c r="AH31" i="13" l="1"/>
  <c r="J31" i="13" s="1"/>
  <c r="J118" i="13" s="1"/>
  <c r="K118" i="13" s="1"/>
  <c r="I32" i="13"/>
  <c r="I41" i="13" s="1"/>
  <c r="AH115" i="13"/>
  <c r="AI115" i="13" s="1"/>
  <c r="J115" i="13"/>
  <c r="K115" i="13" s="1"/>
  <c r="J30" i="15"/>
  <c r="J29" i="15" s="1"/>
  <c r="J32" i="15" s="1"/>
  <c r="J33" i="15" s="1"/>
  <c r="J42" i="15" s="1"/>
  <c r="J95" i="15" s="1"/>
  <c r="AE78" i="13"/>
  <c r="AE82" i="13"/>
  <c r="AG41" i="13"/>
  <c r="AG119" i="13"/>
  <c r="G33" i="15"/>
  <c r="G44" i="15" s="1"/>
  <c r="G41" i="13"/>
  <c r="AH32" i="13" l="1"/>
  <c r="J32" i="13" s="1"/>
  <c r="J41" i="13" s="1"/>
  <c r="AH118" i="13"/>
  <c r="AI118" i="13" s="1"/>
  <c r="AG82" i="13"/>
  <c r="AG128" i="13"/>
  <c r="AG78" i="13"/>
  <c r="G82" i="13"/>
  <c r="G42" i="15"/>
  <c r="I42" i="15"/>
  <c r="I33" i="15"/>
  <c r="AH41" i="13" l="1"/>
  <c r="AH128" i="13" s="1"/>
  <c r="AI128" i="13" s="1"/>
  <c r="AH119" i="13"/>
  <c r="AI119" i="13" s="1"/>
  <c r="AH82" i="13"/>
  <c r="J119" i="13"/>
  <c r="K119" i="13" s="1"/>
  <c r="AH78" i="13" l="1"/>
  <c r="AH164" i="13"/>
  <c r="J78" i="13"/>
  <c r="J128" i="13"/>
  <c r="K128" i="13" s="1"/>
</calcChain>
</file>

<file path=xl/sharedStrings.xml><?xml version="1.0" encoding="utf-8"?>
<sst xmlns="http://schemas.openxmlformats.org/spreadsheetml/2006/main" count="419" uniqueCount="130">
  <si>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</si>
  <si>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</si>
  <si>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</si>
  <si>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</si>
  <si>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</si>
  <si>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</si>
  <si>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</si>
  <si>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</si>
  <si>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Munkaadókat terhelő járulékok és szociális hozzájár. adó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</si>
  <si>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</si>
  <si>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</si>
  <si>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</si>
  <si>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</si>
  <si>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</si>
  <si>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</si>
  <si>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</si>
  <si>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</si>
  <si>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</si>
  <si>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</si>
  <si>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</si>
  <si>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</si>
  <si>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</si>
  <si>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</si>
  <si>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</si>
  <si>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</si>
  <si>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</si>
  <si>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</si>
  <si>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</si>
  <si>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</si>
  <si>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</si>
  <si>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</si>
  <si>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</si>
  <si>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</si>
  <si>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</si>
  <si>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</si>
  <si>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ELŐIRÁNYZATOK MEGNEVEZÉSE</t>
  </si>
  <si>
    <t>ZUGLÓI INTÉZMÉNYGAZDÁLKODÁSI KÖZPONT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</si>
  <si>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</si>
  <si>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</si>
  <si>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</si>
  <si>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összes bevétel-működési kiadások</t>
  </si>
  <si>
    <t>kötelező</t>
  </si>
  <si>
    <t>adatok eFt-ban</t>
  </si>
  <si>
    <t>ELLENŐRZÉS</t>
  </si>
  <si>
    <t>Költségvetési egyenleg</t>
  </si>
  <si>
    <t>Működési egyenleg (finanszírozási műveletekkel  együtt)</t>
  </si>
  <si>
    <t>Felhalmozási egyenleg (finanszírozási műveletekkel  együtt)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</si>
  <si>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</si>
  <si>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</si>
  <si>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</si>
  <si>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</si>
  <si>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</si>
  <si>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</si>
  <si>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</si>
  <si>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</si>
  <si>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1. Cím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</si>
  <si>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</si>
  <si>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</si>
  <si>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</si>
  <si>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bevétel kiadás viszonya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</si>
  <si>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</si>
  <si>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</si>
  <si>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</si>
  <si>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</si>
  <si>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</si>
  <si>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</si>
  <si>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</si>
  <si>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</si>
  <si>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</si>
  <si>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</si>
  <si>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</si>
  <si>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</si>
  <si>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</si>
  <si>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</si>
  <si>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</si>
  <si>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</si>
  <si>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</si>
  <si>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</si>
  <si>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</si>
  <si>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Működési bevételek összesen (1+2+3+4)</t>
  </si>
  <si>
    <t>Felhalmozási bevételek összesen (6+7+8)</t>
  </si>
  <si>
    <t>Felhalmozási kiadások összesen (7+8+9)</t>
  </si>
  <si>
    <t>Működési célú támogatások államháztartáson belülről</t>
  </si>
  <si>
    <t>Működési célú támogatások államháztartáson  belülről</t>
  </si>
  <si>
    <t>Felhalmozási célú támogatások államháztartáson  belülről</t>
  </si>
  <si>
    <t>államháztartáson  belüli megelőlegezések bevétele</t>
  </si>
  <si>
    <t>Módosítás</t>
  </si>
  <si>
    <t>II. BUDAPEST FŐVÁROS XIV. KERÜLET ZUGLÓI POLGÁRMESTERI HIVATAL</t>
  </si>
  <si>
    <t>III. ZUGLÓI EGÉSZSÉGÜGYI SZOLGÁLAT</t>
  </si>
  <si>
    <t>IV. ZUGLÓI ÖNKORMÁNYZATI RENDÉSZET</t>
  </si>
  <si>
    <t>V. SZOCIÁLIS ÁGAZAT ÖSSZESEN</t>
  </si>
  <si>
    <t>VI. ZUGLÓI EGYESÍTETT BÖLCSŐDÉK</t>
  </si>
  <si>
    <t>VII. ZUGLÓI CSALÁD- ÉS GYERMEKJÓLÉTI KÖZPONT</t>
  </si>
  <si>
    <t>VIII. ZUGLÓI SZOCIÁLIS SZOLGÁLTATÓ KÖZPONT</t>
  </si>
  <si>
    <t xml:space="preserve">
Budapest Főváros XIV. Kerület Zugló Önkormányzata 
2020. évi bevételei és kiadásai intézményenként</t>
  </si>
  <si>
    <t>INTÉZMÉNY MEGNEVEZÉSE</t>
  </si>
  <si>
    <t>1. Módosítás</t>
  </si>
  <si>
    <t>Előirámyzat megnevezése</t>
  </si>
  <si>
    <t>visszatérítendő támogatás, kölcsön visszatérülése, igénybevétele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</si>
  <si>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</si>
  <si>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</si>
  <si>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</si>
  <si>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hitelek, kölcsönök felvétele (folyószámla hitelkeret)</t>
  </si>
  <si>
    <t>előző évek költségvetési maradványának igénybevétele</t>
  </si>
  <si>
    <t>Munkaadókat terhelő járulékok és szociális hozzájárulási adó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</si>
  <si>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</si>
  <si>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</si>
  <si>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</si>
  <si>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</si>
  <si>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egyéb támogatás nyújtása államháztartáson belülre</t>
  </si>
  <si>
    <t>egyéb támogatások bevételei államháztartáson belülről</t>
  </si>
  <si>
    <t>Felhalmozási célú támogatások államháztartáson belülről</t>
  </si>
  <si>
    <t>egyéb átvett pénzeszköz államháztartáson kívülről</t>
  </si>
  <si>
    <t>visszatérítendő támogatás, kölcsön visszatérülése államháztartáson kívülről</t>
  </si>
  <si>
    <t>helyi önkormányzatok előző évi elszámolásából származó kiadások</t>
  </si>
  <si>
    <t>I. BUDAPEST FŐVÁROS XIV. KERÜLET ZUGLÓ ÖNKORMÁNYZATA</t>
  </si>
  <si>
    <t>2. Módosítás</t>
  </si>
  <si>
    <t xml:space="preserve">2. Módosítás </t>
  </si>
  <si>
    <t>2.  Módosítás</t>
  </si>
  <si>
    <t>3. Módosítás</t>
  </si>
  <si>
    <t xml:space="preserve">3. Módosítás </t>
  </si>
  <si>
    <t>3.  Módosítás</t>
  </si>
  <si>
    <t>2022. évi eredeti előirányzat</t>
  </si>
  <si>
    <t>2022. évi módosított előirányzat</t>
  </si>
  <si>
    <t>Budapest Főváros XIV. Kerület Zugló Önkormányzata 2022. évi kiadásai</t>
  </si>
  <si>
    <t>Budapest Főváros XIV. Kerület Zugló Önkormányzata 2022. évi bevételei</t>
  </si>
  <si>
    <t>IX. ZUGLÓI EGYESÍTETT ÓVODA</t>
  </si>
  <si>
    <t>2. melléklet a .../2022. (.... ....) önkormányzati rendelethez</t>
  </si>
  <si>
    <t>3. melléklet a .../2022. (.... ....)  önkormányzati rendelethez</t>
  </si>
  <si>
    <t>4. melléklet a .../2022. (….. ....)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</si>
</sst>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  <numFmt numFmtId="165" formatCode="#,##0.00_ ;[Red]\-#,##0.00\ "/>
  </numFmts>
  <fonts count="26" x14ac:knownFonts="1">
    <font>
      <sz val="10"/>
      <name val="Arial"/>
      <charset val="238"/>
    </font>
    <font>
      <sz val="10"/>
      <name val="Arial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82">
    <xf numFmtId="0" fontId="0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3" fillId="0" borderId="0"/>
    <xf numFmtId="0" fontId="14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4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25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7" fillId="0" borderId="0"/>
    <xf numFmtId="0" fontId="3" fillId="0" borderId="0"/>
    <xf numFmtId="0" fontId="4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3">
    <xf numFmtId="0" fontId="0" fillId="0" borderId="0" xfId="0"/>
    <xf numFmtId="0" fontId="2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/>
    <xf numFmtId="3" fontId="13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2" borderId="3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/>
    <xf numFmtId="0" fontId="8" fillId="0" borderId="6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top"/>
    </xf>
    <xf numFmtId="0" fontId="13" fillId="0" borderId="0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8" fillId="0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 applyFill="1"/>
    <xf numFmtId="0" fontId="13" fillId="0" borderId="0" xfId="0" applyFont="1" applyFill="1" applyAlignment="1">
      <alignment vertical="center"/>
    </xf>
    <xf numFmtId="0" fontId="8" fillId="0" borderId="0" xfId="0" applyFont="1" applyFill="1" applyAlignme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3" fillId="3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3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8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3" fontId="2" fillId="0" borderId="0" xfId="0" applyNumberFormat="1" applyFont="1" applyFill="1" applyBorder="1"/>
    <xf numFmtId="3" fontId="2" fillId="0" borderId="9" xfId="0" applyNumberFormat="1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164" fontId="2" fillId="0" borderId="0" xfId="434" applyNumberFormat="1" applyFont="1" applyFill="1" applyAlignment="1">
      <alignment horizontal="center"/>
    </xf>
    <xf numFmtId="164" fontId="2" fillId="0" borderId="0" xfId="434" applyNumberFormat="1" applyFont="1" applyFill="1"/>
    <xf numFmtId="164" fontId="20" fillId="0" borderId="0" xfId="434" applyNumberFormat="1" applyFont="1" applyFill="1" applyAlignment="1">
      <alignment horizontal="right"/>
    </xf>
    <xf numFmtId="164" fontId="8" fillId="0" borderId="0" xfId="434" applyNumberFormat="1" applyFont="1" applyFill="1" applyBorder="1"/>
    <xf numFmtId="164" fontId="8" fillId="0" borderId="0" xfId="434" applyNumberFormat="1" applyFont="1" applyFill="1"/>
    <xf numFmtId="164" fontId="14" fillId="0" borderId="0" xfId="434" applyNumberFormat="1" applyFont="1" applyFill="1" applyAlignment="1">
      <alignment horizontal="right" vertical="top"/>
    </xf>
    <xf numFmtId="0" fontId="2" fillId="0" borderId="0" xfId="0" applyFont="1" applyFill="1" applyBorder="1"/>
    <xf numFmtId="3" fontId="2" fillId="0" borderId="13" xfId="0" applyNumberFormat="1" applyFont="1" applyFill="1" applyBorder="1"/>
    <xf numFmtId="3" fontId="8" fillId="0" borderId="10" xfId="0" applyNumberFormat="1" applyFont="1" applyFill="1" applyBorder="1"/>
    <xf numFmtId="3" fontId="8" fillId="0" borderId="11" xfId="0" applyNumberFormat="1" applyFont="1" applyFill="1" applyBorder="1"/>
    <xf numFmtId="3" fontId="8" fillId="0" borderId="12" xfId="0" applyNumberFormat="1" applyFont="1" applyFill="1" applyBorder="1"/>
    <xf numFmtId="3" fontId="8" fillId="0" borderId="13" xfId="0" applyNumberFormat="1" applyFont="1" applyFill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2" fillId="0" borderId="10" xfId="0" applyNumberFormat="1" applyFont="1" applyFill="1" applyBorder="1"/>
    <xf numFmtId="164" fontId="2" fillId="0" borderId="0" xfId="434" applyNumberFormat="1" applyFont="1" applyFill="1" applyBorder="1" applyAlignment="1">
      <alignment horizontal="center"/>
    </xf>
    <xf numFmtId="164" fontId="2" fillId="0" borderId="0" xfId="434" applyNumberFormat="1" applyFont="1" applyFill="1" applyBorder="1"/>
    <xf numFmtId="164" fontId="14" fillId="0" borderId="0" xfId="434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4" fontId="10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center"/>
    </xf>
    <xf numFmtId="4" fontId="8" fillId="2" borderId="2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vertical="center"/>
    </xf>
    <xf numFmtId="4" fontId="10" fillId="2" borderId="8" xfId="0" applyNumberFormat="1" applyFont="1" applyFill="1" applyBorder="1" applyAlignment="1" applyProtection="1">
      <alignment vertical="center" wrapText="1"/>
    </xf>
    <xf numFmtId="4" fontId="10" fillId="2" borderId="2" xfId="0" applyNumberFormat="1" applyFont="1" applyFill="1" applyBorder="1" applyAlignment="1" applyProtection="1">
      <alignment vertical="center" wrapText="1"/>
    </xf>
    <xf numFmtId="4" fontId="10" fillId="2" borderId="3" xfId="0" applyNumberFormat="1" applyFont="1" applyFill="1" applyBorder="1" applyAlignment="1" applyProtection="1">
      <alignment vertical="center" wrapText="1"/>
    </xf>
    <xf numFmtId="4" fontId="8" fillId="0" borderId="6" xfId="0" applyNumberFormat="1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 applyProtection="1">
      <alignment horizontal="center"/>
    </xf>
    <xf numFmtId="4" fontId="8" fillId="0" borderId="1" xfId="0" applyNumberFormat="1" applyFont="1" applyFill="1" applyBorder="1" applyAlignment="1" applyProtection="1"/>
    <xf numFmtId="4" fontId="8" fillId="0" borderId="5" xfId="0" applyNumberFormat="1" applyFont="1" applyFill="1" applyBorder="1" applyAlignment="1" applyProtection="1"/>
    <xf numFmtId="4" fontId="2" fillId="0" borderId="7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vertical="center"/>
    </xf>
    <xf numFmtId="4" fontId="2" fillId="0" borderId="5" xfId="0" applyNumberFormat="1" applyFont="1" applyFill="1" applyBorder="1" applyAlignment="1" applyProtection="1">
      <alignment vertical="center"/>
    </xf>
    <xf numFmtId="4" fontId="8" fillId="0" borderId="1" xfId="0" applyNumberFormat="1" applyFont="1" applyFill="1" applyBorder="1" applyAlignment="1" applyProtection="1">
      <alignment vertical="center"/>
    </xf>
    <xf numFmtId="4" fontId="8" fillId="0" borderId="7" xfId="0" applyNumberFormat="1" applyFont="1" applyFill="1" applyBorder="1" applyAlignment="1" applyProtection="1">
      <alignment horizontal="center" vertical="center"/>
    </xf>
    <xf numFmtId="4" fontId="8" fillId="0" borderId="5" xfId="0" applyNumberFormat="1" applyFont="1" applyFill="1" applyBorder="1" applyAlignment="1" applyProtection="1">
      <alignment vertical="center"/>
    </xf>
    <xf numFmtId="4" fontId="8" fillId="0" borderId="7" xfId="0" applyNumberFormat="1" applyFont="1" applyFill="1" applyBorder="1" applyAlignment="1" applyProtection="1">
      <alignment horizontal="center" vertical="top"/>
    </xf>
    <xf numFmtId="4" fontId="8" fillId="0" borderId="1" xfId="0" applyNumberFormat="1" applyFont="1" applyFill="1" applyBorder="1" applyAlignment="1" applyProtection="1">
      <alignment vertical="top"/>
    </xf>
    <xf numFmtId="4" fontId="8" fillId="0" borderId="5" xfId="0" applyNumberFormat="1" applyFont="1" applyFill="1" applyBorder="1" applyAlignment="1" applyProtection="1">
      <alignment vertical="top"/>
    </xf>
    <xf numFmtId="4" fontId="9" fillId="0" borderId="7" xfId="0" applyNumberFormat="1" applyFont="1" applyFill="1" applyBorder="1" applyAlignment="1" applyProtection="1">
      <alignment horizontal="center" vertical="top"/>
    </xf>
    <xf numFmtId="4" fontId="9" fillId="0" borderId="1" xfId="0" applyNumberFormat="1" applyFont="1" applyFill="1" applyBorder="1" applyAlignment="1" applyProtection="1">
      <alignment vertical="top"/>
    </xf>
    <xf numFmtId="4" fontId="9" fillId="0" borderId="5" xfId="0" applyNumberFormat="1" applyFont="1" applyFill="1" applyBorder="1" applyAlignment="1" applyProtection="1">
      <alignment vertical="top"/>
    </xf>
    <xf numFmtId="4" fontId="2" fillId="0" borderId="1" xfId="0" applyNumberFormat="1" applyFont="1" applyFill="1" applyBorder="1" applyAlignment="1">
      <alignment vertical="center"/>
    </xf>
    <xf numFmtId="4" fontId="9" fillId="4" borderId="7" xfId="0" applyNumberFormat="1" applyFont="1" applyFill="1" applyBorder="1" applyAlignment="1" applyProtection="1">
      <alignment horizontal="left" vertical="center"/>
    </xf>
    <xf numFmtId="4" fontId="8" fillId="2" borderId="8" xfId="0" applyNumberFormat="1" applyFont="1" applyFill="1" applyBorder="1" applyAlignment="1" applyProtection="1">
      <alignment horizontal="center" vertical="center"/>
    </xf>
    <xf numFmtId="4" fontId="9" fillId="4" borderId="5" xfId="0" applyNumberFormat="1" applyFont="1" applyFill="1" applyBorder="1" applyAlignment="1" applyProtection="1">
      <alignment vertical="center"/>
    </xf>
    <xf numFmtId="4" fontId="17" fillId="0" borderId="0" xfId="0" applyNumberFormat="1" applyFont="1" applyFill="1" applyAlignment="1">
      <alignment horizontal="center"/>
    </xf>
    <xf numFmtId="4" fontId="17" fillId="0" borderId="0" xfId="0" applyNumberFormat="1" applyFont="1" applyFill="1"/>
    <xf numFmtId="165" fontId="13" fillId="0" borderId="0" xfId="0" applyNumberFormat="1" applyFont="1" applyFill="1" applyBorder="1" applyAlignment="1" applyProtection="1">
      <alignment vertical="center"/>
    </xf>
    <xf numFmtId="4" fontId="8" fillId="0" borderId="0" xfId="434" applyNumberFormat="1" applyFont="1" applyFill="1" applyAlignment="1">
      <alignment horizontal="right"/>
    </xf>
    <xf numFmtId="4" fontId="2" fillId="0" borderId="0" xfId="434" applyNumberFormat="1" applyFont="1" applyFill="1" applyAlignment="1">
      <alignment horizontal="right"/>
    </xf>
    <xf numFmtId="3" fontId="8" fillId="0" borderId="14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/>
    <xf numFmtId="3" fontId="8" fillId="0" borderId="15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3" fontId="8" fillId="0" borderId="1" xfId="0" applyNumberFormat="1" applyFont="1" applyFill="1" applyBorder="1" applyAlignment="1" applyProtection="1">
      <alignment vertical="center"/>
    </xf>
    <xf numFmtId="3" fontId="8" fillId="0" borderId="15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top"/>
    </xf>
    <xf numFmtId="3" fontId="9" fillId="0" borderId="1" xfId="0" applyNumberFormat="1" applyFont="1" applyFill="1" applyBorder="1" applyAlignment="1" applyProtection="1">
      <alignment vertical="top"/>
    </xf>
    <xf numFmtId="3" fontId="8" fillId="0" borderId="1" xfId="0" applyNumberFormat="1" applyFont="1" applyFill="1" applyBorder="1" applyAlignment="1" applyProtection="1">
      <alignment vertical="top"/>
    </xf>
    <xf numFmtId="3" fontId="9" fillId="0" borderId="15" xfId="0" applyNumberFormat="1" applyFont="1" applyFill="1" applyBorder="1" applyAlignment="1" applyProtection="1">
      <alignment vertical="top"/>
    </xf>
    <xf numFmtId="3" fontId="9" fillId="4" borderId="14" xfId="0" applyNumberFormat="1" applyFont="1" applyFill="1" applyBorder="1" applyAlignment="1" applyProtection="1">
      <alignment vertical="center"/>
    </xf>
    <xf numFmtId="3" fontId="9" fillId="4" borderId="1" xfId="0" applyNumberFormat="1" applyFont="1" applyFill="1" applyBorder="1" applyAlignment="1" applyProtection="1">
      <alignment vertical="center"/>
    </xf>
    <xf numFmtId="3" fontId="9" fillId="4" borderId="15" xfId="0" applyNumberFormat="1" applyFont="1" applyFill="1" applyBorder="1" applyAlignment="1" applyProtection="1">
      <alignment vertical="center"/>
    </xf>
    <xf numFmtId="3" fontId="13" fillId="3" borderId="16" xfId="0" applyNumberFormat="1" applyFont="1" applyFill="1" applyBorder="1" applyAlignment="1" applyProtection="1">
      <alignment vertical="center"/>
    </xf>
    <xf numFmtId="3" fontId="13" fillId="3" borderId="6" xfId="0" applyNumberFormat="1" applyFont="1" applyFill="1" applyBorder="1" applyAlignment="1" applyProtection="1">
      <alignment vertical="center"/>
    </xf>
    <xf numFmtId="3" fontId="13" fillId="3" borderId="1" xfId="0" applyNumberFormat="1" applyFont="1" applyFill="1" applyBorder="1" applyAlignment="1" applyProtection="1">
      <alignment vertical="center"/>
    </xf>
    <xf numFmtId="3" fontId="13" fillId="3" borderId="17" xfId="0" applyNumberFormat="1" applyFont="1" applyFill="1" applyBorder="1" applyAlignment="1" applyProtection="1">
      <alignment vertical="center"/>
    </xf>
    <xf numFmtId="3" fontId="13" fillId="0" borderId="18" xfId="0" applyNumberFormat="1" applyFont="1" applyFill="1" applyBorder="1" applyAlignment="1" applyProtection="1">
      <alignment vertical="center"/>
    </xf>
    <xf numFmtId="3" fontId="13" fillId="0" borderId="19" xfId="0" applyNumberFormat="1" applyFont="1" applyFill="1" applyBorder="1" applyAlignment="1" applyProtection="1">
      <alignment vertical="center"/>
    </xf>
    <xf numFmtId="3" fontId="13" fillId="0" borderId="20" xfId="0" applyNumberFormat="1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vertical="center"/>
    </xf>
    <xf numFmtId="3" fontId="2" fillId="0" borderId="11" xfId="0" applyNumberFormat="1" applyFont="1" applyFill="1" applyBorder="1"/>
    <xf numFmtId="3" fontId="8" fillId="0" borderId="1" xfId="0" applyNumberFormat="1" applyFont="1" applyFill="1" applyBorder="1" applyAlignment="1" applyProtection="1">
      <alignment horizontal="right"/>
    </xf>
    <xf numFmtId="3" fontId="8" fillId="5" borderId="1" xfId="0" applyNumberFormat="1" applyFont="1" applyFill="1" applyBorder="1" applyAlignment="1" applyProtection="1"/>
    <xf numFmtId="3" fontId="2" fillId="5" borderId="1" xfId="0" applyNumberFormat="1" applyFont="1" applyFill="1" applyBorder="1" applyAlignment="1" applyProtection="1">
      <alignment vertical="center"/>
    </xf>
    <xf numFmtId="3" fontId="13" fillId="6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9" fillId="4" borderId="21" xfId="0" applyFont="1" applyFill="1" applyBorder="1" applyAlignment="1" applyProtection="1">
      <alignment vertical="center"/>
    </xf>
    <xf numFmtId="3" fontId="9" fillId="4" borderId="22" xfId="0" applyNumberFormat="1" applyFont="1" applyFill="1" applyBorder="1" applyAlignment="1" applyProtection="1">
      <alignment vertical="center"/>
    </xf>
    <xf numFmtId="0" fontId="13" fillId="6" borderId="23" xfId="0" applyFont="1" applyFill="1" applyBorder="1" applyAlignment="1" applyProtection="1">
      <alignment horizontal="left" vertical="center"/>
    </xf>
    <xf numFmtId="0" fontId="13" fillId="6" borderId="24" xfId="0" applyFont="1" applyFill="1" applyBorder="1" applyAlignment="1" applyProtection="1">
      <alignment vertical="center"/>
    </xf>
    <xf numFmtId="0" fontId="13" fillId="6" borderId="25" xfId="0" applyFont="1" applyFill="1" applyBorder="1" applyAlignment="1" applyProtection="1">
      <alignment vertical="center"/>
    </xf>
    <xf numFmtId="3" fontId="13" fillId="6" borderId="26" xfId="0" applyNumberFormat="1" applyFont="1" applyFill="1" applyBorder="1" applyAlignment="1" applyProtection="1">
      <alignment vertical="center"/>
    </xf>
    <xf numFmtId="3" fontId="13" fillId="6" borderId="24" xfId="0" applyNumberFormat="1" applyFont="1" applyFill="1" applyBorder="1" applyAlignment="1" applyProtection="1">
      <alignment vertical="center"/>
    </xf>
    <xf numFmtId="3" fontId="13" fillId="6" borderId="27" xfId="0" applyNumberFormat="1" applyFont="1" applyFill="1" applyBorder="1" applyAlignment="1" applyProtection="1">
      <alignment vertical="center"/>
    </xf>
    <xf numFmtId="4" fontId="22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4" fontId="13" fillId="0" borderId="0" xfId="0" applyNumberFormat="1" applyFont="1" applyFill="1" applyAlignment="1">
      <alignment horizontal="right"/>
    </xf>
    <xf numFmtId="3" fontId="8" fillId="0" borderId="0" xfId="434" applyNumberFormat="1" applyFont="1" applyFill="1" applyAlignment="1">
      <alignment horizontal="right"/>
    </xf>
    <xf numFmtId="3" fontId="2" fillId="0" borderId="0" xfId="434" applyNumberFormat="1" applyFont="1" applyFill="1" applyAlignment="1">
      <alignment horizontal="right"/>
    </xf>
    <xf numFmtId="4" fontId="13" fillId="3" borderId="28" xfId="0" applyNumberFormat="1" applyFont="1" applyFill="1" applyBorder="1" applyAlignment="1" applyProtection="1">
      <alignment vertical="center"/>
    </xf>
    <xf numFmtId="0" fontId="13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 applyProtection="1">
      <alignment vertical="center"/>
    </xf>
    <xf numFmtId="3" fontId="8" fillId="3" borderId="1" xfId="0" applyNumberFormat="1" applyFont="1" applyFill="1" applyBorder="1" applyAlignment="1" applyProtection="1"/>
    <xf numFmtId="3" fontId="8" fillId="3" borderId="1" xfId="0" applyNumberFormat="1" applyFont="1" applyFill="1" applyBorder="1" applyAlignment="1" applyProtection="1">
      <alignment horizontal="right"/>
    </xf>
    <xf numFmtId="3" fontId="2" fillId="3" borderId="1" xfId="0" applyNumberFormat="1" applyFont="1" applyFill="1" applyBorder="1" applyAlignment="1" applyProtection="1">
      <alignment vertical="center"/>
    </xf>
    <xf numFmtId="3" fontId="8" fillId="0" borderId="30" xfId="0" applyNumberFormat="1" applyFont="1" applyFill="1" applyBorder="1" applyAlignment="1" applyProtection="1"/>
    <xf numFmtId="3" fontId="2" fillId="0" borderId="30" xfId="0" applyNumberFormat="1" applyFont="1" applyFill="1" applyBorder="1" applyAlignment="1" applyProtection="1">
      <alignment vertical="center"/>
    </xf>
    <xf numFmtId="3" fontId="8" fillId="0" borderId="30" xfId="0" applyNumberFormat="1" applyFont="1" applyFill="1" applyBorder="1" applyAlignment="1" applyProtection="1">
      <alignment vertical="center"/>
    </xf>
    <xf numFmtId="3" fontId="8" fillId="0" borderId="30" xfId="0" applyNumberFormat="1" applyFont="1" applyFill="1" applyBorder="1" applyAlignment="1" applyProtection="1">
      <alignment vertical="top"/>
    </xf>
    <xf numFmtId="3" fontId="9" fillId="0" borderId="30" xfId="0" applyNumberFormat="1" applyFont="1" applyFill="1" applyBorder="1" applyAlignment="1" applyProtection="1">
      <alignment vertical="center"/>
    </xf>
    <xf numFmtId="3" fontId="9" fillId="4" borderId="30" xfId="0" applyNumberFormat="1" applyFont="1" applyFill="1" applyBorder="1" applyAlignment="1" applyProtection="1">
      <alignment vertical="center"/>
    </xf>
    <xf numFmtId="3" fontId="13" fillId="6" borderId="30" xfId="0" applyNumberFormat="1" applyFont="1" applyFill="1" applyBorder="1" applyAlignment="1" applyProtection="1">
      <alignment vertical="center"/>
    </xf>
    <xf numFmtId="3" fontId="13" fillId="3" borderId="30" xfId="0" applyNumberFormat="1" applyFont="1" applyFill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vertical="center"/>
    </xf>
    <xf numFmtId="4" fontId="13" fillId="3" borderId="31" xfId="0" applyNumberFormat="1" applyFont="1" applyFill="1" applyBorder="1" applyAlignment="1" applyProtection="1">
      <alignment vertical="center"/>
    </xf>
    <xf numFmtId="3" fontId="8" fillId="0" borderId="7" xfId="0" applyNumberFormat="1" applyFont="1" applyFill="1" applyBorder="1" applyAlignment="1" applyProtection="1"/>
    <xf numFmtId="3" fontId="8" fillId="0" borderId="5" xfId="0" applyNumberFormat="1" applyFont="1" applyFill="1" applyBorder="1" applyAlignment="1" applyProtection="1"/>
    <xf numFmtId="3" fontId="8" fillId="0" borderId="7" xfId="0" applyNumberFormat="1" applyFont="1" applyFill="1" applyBorder="1" applyAlignment="1" applyProtection="1">
      <alignment vertical="center"/>
    </xf>
    <xf numFmtId="3" fontId="2" fillId="0" borderId="7" xfId="0" applyNumberFormat="1" applyFont="1" applyFill="1" applyBorder="1" applyAlignment="1" applyProtection="1">
      <alignment vertical="center"/>
    </xf>
    <xf numFmtId="3" fontId="8" fillId="0" borderId="7" xfId="0" applyNumberFormat="1" applyFont="1" applyFill="1" applyBorder="1" applyAlignment="1" applyProtection="1">
      <alignment vertical="top"/>
    </xf>
    <xf numFmtId="3" fontId="8" fillId="0" borderId="5" xfId="0" applyNumberFormat="1" applyFont="1" applyFill="1" applyBorder="1" applyAlignment="1" applyProtection="1">
      <alignment vertical="center"/>
    </xf>
    <xf numFmtId="3" fontId="13" fillId="6" borderId="7" xfId="0" applyNumberFormat="1" applyFont="1" applyFill="1" applyBorder="1" applyAlignment="1" applyProtection="1">
      <alignment vertical="center"/>
    </xf>
    <xf numFmtId="3" fontId="13" fillId="6" borderId="5" xfId="0" applyNumberFormat="1" applyFont="1" applyFill="1" applyBorder="1" applyAlignment="1" applyProtection="1">
      <alignment vertical="center"/>
    </xf>
    <xf numFmtId="3" fontId="8" fillId="3" borderId="7" xfId="0" applyNumberFormat="1" applyFont="1" applyFill="1" applyBorder="1" applyAlignment="1" applyProtection="1">
      <alignment vertical="center"/>
    </xf>
    <xf numFmtId="3" fontId="8" fillId="3" borderId="5" xfId="0" applyNumberFormat="1" applyFont="1" applyFill="1" applyBorder="1" applyAlignment="1" applyProtection="1"/>
    <xf numFmtId="3" fontId="9" fillId="0" borderId="5" xfId="0" applyNumberFormat="1" applyFont="1" applyFill="1" applyBorder="1" applyAlignment="1" applyProtection="1">
      <alignment vertical="center"/>
    </xf>
    <xf numFmtId="3" fontId="9" fillId="4" borderId="5" xfId="0" applyNumberFormat="1" applyFont="1" applyFill="1" applyBorder="1" applyAlignment="1" applyProtection="1">
      <alignment vertical="center"/>
    </xf>
    <xf numFmtId="3" fontId="13" fillId="6" borderId="6" xfId="0" applyNumberFormat="1" applyFont="1" applyFill="1" applyBorder="1" applyAlignment="1" applyProtection="1">
      <alignment vertical="center"/>
    </xf>
    <xf numFmtId="3" fontId="13" fillId="6" borderId="32" xfId="0" applyNumberFormat="1" applyFont="1" applyFill="1" applyBorder="1" applyAlignment="1" applyProtection="1">
      <alignment vertical="center"/>
    </xf>
    <xf numFmtId="0" fontId="9" fillId="0" borderId="2" xfId="0" applyFont="1" applyFill="1" applyBorder="1"/>
    <xf numFmtId="4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/>
    <xf numFmtId="4" fontId="13" fillId="3" borderId="33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vertical="center"/>
    </xf>
    <xf numFmtId="3" fontId="8" fillId="0" borderId="5" xfId="0" applyNumberFormat="1" applyFont="1" applyFill="1" applyBorder="1" applyAlignment="1" applyProtection="1">
      <alignment vertical="top"/>
    </xf>
    <xf numFmtId="3" fontId="9" fillId="0" borderId="7" xfId="0" applyNumberFormat="1" applyFont="1" applyFill="1" applyBorder="1" applyAlignment="1" applyProtection="1">
      <alignment vertical="center"/>
    </xf>
    <xf numFmtId="3" fontId="9" fillId="4" borderId="7" xfId="0" applyNumberFormat="1" applyFont="1" applyFill="1" applyBorder="1" applyAlignment="1" applyProtection="1">
      <alignment vertical="center"/>
    </xf>
    <xf numFmtId="3" fontId="13" fillId="3" borderId="7" xfId="0" applyNumberFormat="1" applyFont="1" applyFill="1" applyBorder="1" applyAlignment="1" applyProtection="1">
      <alignment vertical="center"/>
    </xf>
    <xf numFmtId="3" fontId="13" fillId="3" borderId="5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/>
    <xf numFmtId="3" fontId="13" fillId="6" borderId="34" xfId="0" applyNumberFormat="1" applyFont="1" applyFill="1" applyBorder="1" applyAlignment="1" applyProtection="1">
      <alignment vertical="center"/>
    </xf>
    <xf numFmtId="4" fontId="13" fillId="3" borderId="35" xfId="0" applyNumberFormat="1" applyFont="1" applyFill="1" applyBorder="1" applyAlignment="1" applyProtection="1">
      <alignment vertical="center"/>
    </xf>
    <xf numFmtId="4" fontId="9" fillId="0" borderId="36" xfId="0" applyNumberFormat="1" applyFont="1" applyFill="1" applyBorder="1" applyAlignment="1" applyProtection="1">
      <alignment horizontal="center" vertical="center" wrapText="1"/>
    </xf>
    <xf numFmtId="4" fontId="13" fillId="3" borderId="37" xfId="0" applyNumberFormat="1" applyFont="1" applyFill="1" applyBorder="1" applyAlignment="1" applyProtection="1">
      <alignment vertical="center"/>
    </xf>
    <xf numFmtId="3" fontId="8" fillId="0" borderId="29" xfId="0" applyNumberFormat="1" applyFont="1" applyFill="1" applyBorder="1" applyAlignment="1" applyProtection="1"/>
    <xf numFmtId="3" fontId="2" fillId="0" borderId="29" xfId="0" applyNumberFormat="1" applyFont="1" applyFill="1" applyBorder="1" applyAlignment="1" applyProtection="1">
      <alignment vertical="center"/>
    </xf>
    <xf numFmtId="3" fontId="8" fillId="0" borderId="29" xfId="0" applyNumberFormat="1" applyFont="1" applyFill="1" applyBorder="1" applyAlignment="1" applyProtection="1">
      <alignment vertical="center"/>
    </xf>
    <xf numFmtId="3" fontId="8" fillId="0" borderId="29" xfId="0" applyNumberFormat="1" applyFont="1" applyFill="1" applyBorder="1" applyAlignment="1" applyProtection="1">
      <alignment vertical="top"/>
    </xf>
    <xf numFmtId="3" fontId="9" fillId="0" borderId="29" xfId="0" applyNumberFormat="1" applyFont="1" applyFill="1" applyBorder="1" applyAlignment="1" applyProtection="1">
      <alignment vertical="center"/>
    </xf>
    <xf numFmtId="3" fontId="9" fillId="4" borderId="29" xfId="0" applyNumberFormat="1" applyFont="1" applyFill="1" applyBorder="1" applyAlignment="1" applyProtection="1">
      <alignment vertical="center"/>
    </xf>
    <xf numFmtId="3" fontId="13" fillId="6" borderId="29" xfId="0" applyNumberFormat="1" applyFont="1" applyFill="1" applyBorder="1" applyAlignment="1" applyProtection="1">
      <alignment vertical="center"/>
    </xf>
    <xf numFmtId="3" fontId="13" fillId="3" borderId="29" xfId="0" applyNumberFormat="1" applyFont="1" applyFill="1" applyBorder="1" applyAlignment="1" applyProtection="1">
      <alignment vertical="center"/>
    </xf>
    <xf numFmtId="4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right"/>
    </xf>
    <xf numFmtId="4" fontId="13" fillId="6" borderId="38" xfId="0" applyNumberFormat="1" applyFont="1" applyFill="1" applyBorder="1" applyAlignment="1" applyProtection="1">
      <alignment vertical="center"/>
    </xf>
    <xf numFmtId="4" fontId="13" fillId="6" borderId="18" xfId="0" applyNumberFormat="1" applyFont="1" applyFill="1" applyBorder="1" applyAlignment="1" applyProtection="1">
      <alignment vertical="center"/>
    </xf>
    <xf numFmtId="4" fontId="13" fillId="6" borderId="39" xfId="0" applyNumberFormat="1" applyFont="1" applyFill="1" applyBorder="1" applyAlignment="1" applyProtection="1">
      <alignment vertical="center"/>
    </xf>
    <xf numFmtId="0" fontId="13" fillId="6" borderId="0" xfId="0" applyFont="1" applyFill="1" applyAlignment="1">
      <alignment vertical="center"/>
    </xf>
    <xf numFmtId="3" fontId="2" fillId="0" borderId="1" xfId="0" applyNumberFormat="1" applyFont="1" applyFill="1" applyBorder="1" applyAlignment="1" applyProtection="1">
      <alignment vertical="top"/>
    </xf>
    <xf numFmtId="3" fontId="9" fillId="4" borderId="40" xfId="0" applyNumberFormat="1" applyFont="1" applyFill="1" applyBorder="1" applyAlignment="1" applyProtection="1">
      <alignment vertical="center"/>
    </xf>
    <xf numFmtId="3" fontId="9" fillId="4" borderId="41" xfId="0" applyNumberFormat="1" applyFont="1" applyFill="1" applyBorder="1" applyAlignment="1" applyProtection="1">
      <alignment vertical="center"/>
    </xf>
    <xf numFmtId="0" fontId="9" fillId="4" borderId="42" xfId="0" applyFont="1" applyFill="1" applyBorder="1" applyAlignment="1" applyProtection="1">
      <alignment horizontal="left" vertical="center"/>
    </xf>
    <xf numFmtId="0" fontId="9" fillId="4" borderId="40" xfId="0" applyFont="1" applyFill="1" applyBorder="1" applyAlignment="1" applyProtection="1">
      <alignment vertical="center"/>
    </xf>
    <xf numFmtId="4" fontId="9" fillId="4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/>
    </xf>
    <xf numFmtId="3" fontId="9" fillId="0" borderId="1" xfId="0" applyNumberFormat="1" applyFont="1" applyFill="1" applyBorder="1" applyAlignment="1" applyProtection="1">
      <alignment horizontal="right"/>
    </xf>
    <xf numFmtId="3" fontId="9" fillId="0" borderId="1" xfId="0" applyNumberFormat="1" applyFont="1" applyFill="1" applyBorder="1" applyAlignment="1" applyProtection="1"/>
    <xf numFmtId="3" fontId="9" fillId="0" borderId="7" xfId="0" applyNumberFormat="1" applyFont="1" applyFill="1" applyBorder="1" applyAlignment="1" applyProtection="1">
      <alignment vertical="top"/>
    </xf>
    <xf numFmtId="3" fontId="9" fillId="0" borderId="5" xfId="0" applyNumberFormat="1" applyFont="1" applyFill="1" applyBorder="1" applyAlignment="1" applyProtection="1">
      <alignment vertical="top"/>
    </xf>
    <xf numFmtId="3" fontId="9" fillId="0" borderId="30" xfId="0" applyNumberFormat="1" applyFont="1" applyFill="1" applyBorder="1" applyAlignment="1" applyProtection="1">
      <alignment vertical="top"/>
    </xf>
    <xf numFmtId="3" fontId="9" fillId="0" borderId="29" xfId="0" applyNumberFormat="1" applyFont="1" applyFill="1" applyBorder="1" applyAlignment="1" applyProtection="1">
      <alignment vertical="top"/>
    </xf>
    <xf numFmtId="0" fontId="9" fillId="0" borderId="1" xfId="0" applyFont="1" applyFill="1" applyBorder="1" applyAlignment="1">
      <alignment vertical="top"/>
    </xf>
    <xf numFmtId="3" fontId="24" fillId="0" borderId="1" xfId="0" applyNumberFormat="1" applyFont="1" applyFill="1" applyBorder="1" applyAlignment="1" applyProtection="1">
      <alignment vertical="center"/>
    </xf>
    <xf numFmtId="3" fontId="9" fillId="4" borderId="1" xfId="0" applyNumberFormat="1" applyFont="1" applyFill="1" applyBorder="1" applyAlignment="1" applyProtection="1">
      <alignment horizontal="right" vertical="center"/>
    </xf>
    <xf numFmtId="3" fontId="24" fillId="4" borderId="1" xfId="0" applyNumberFormat="1" applyFont="1" applyFill="1" applyBorder="1" applyAlignment="1" applyProtection="1">
      <alignment vertical="center"/>
    </xf>
    <xf numFmtId="3" fontId="13" fillId="6" borderId="6" xfId="0" applyNumberFormat="1" applyFont="1" applyFill="1" applyBorder="1" applyAlignment="1" applyProtection="1">
      <alignment horizontal="right" vertical="center"/>
    </xf>
    <xf numFmtId="4" fontId="8" fillId="0" borderId="1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vertical="center"/>
    </xf>
    <xf numFmtId="4" fontId="9" fillId="4" borderId="1" xfId="0" applyNumberFormat="1" applyFont="1" applyFill="1" applyBorder="1" applyAlignment="1" applyProtection="1">
      <alignment vertical="center"/>
    </xf>
    <xf numFmtId="4" fontId="9" fillId="4" borderId="5" xfId="0" applyNumberFormat="1" applyFont="1" applyFill="1" applyBorder="1" applyAlignment="1" applyProtection="1">
      <alignment vertical="center"/>
    </xf>
    <xf numFmtId="4" fontId="8" fillId="0" borderId="1" xfId="0" applyNumberFormat="1" applyFont="1" applyFill="1" applyBorder="1" applyAlignment="1" applyProtection="1"/>
    <xf numFmtId="4" fontId="9" fillId="0" borderId="7" xfId="0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Fill="1" applyBorder="1" applyAlignment="1" applyProtection="1">
      <alignment vertical="center"/>
    </xf>
    <xf numFmtId="4" fontId="13" fillId="6" borderId="34" xfId="0" applyNumberFormat="1" applyFont="1" applyFill="1" applyBorder="1" applyAlignment="1" applyProtection="1">
      <alignment horizontal="left" vertical="center"/>
    </xf>
    <xf numFmtId="4" fontId="13" fillId="6" borderId="6" xfId="0" applyNumberFormat="1" applyFont="1" applyFill="1" applyBorder="1" applyAlignment="1" applyProtection="1">
      <alignment vertical="center"/>
    </xf>
    <xf numFmtId="4" fontId="13" fillId="6" borderId="32" xfId="0" applyNumberFormat="1" applyFont="1" applyFill="1" applyBorder="1" applyAlignment="1" applyProtection="1">
      <alignment vertical="center"/>
    </xf>
    <xf numFmtId="3" fontId="9" fillId="4" borderId="5" xfId="0" applyNumberFormat="1" applyFont="1" applyFill="1" applyBorder="1" applyAlignment="1" applyProtection="1">
      <alignment horizontal="right" vertical="center"/>
    </xf>
    <xf numFmtId="0" fontId="13" fillId="3" borderId="30" xfId="0" applyFont="1" applyFill="1" applyBorder="1" applyAlignment="1">
      <alignment vertical="center"/>
    </xf>
    <xf numFmtId="0" fontId="8" fillId="0" borderId="30" xfId="0" applyFont="1" applyFill="1" applyBorder="1" applyAlignment="1"/>
    <xf numFmtId="0" fontId="2" fillId="0" borderId="30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30" xfId="0" applyFont="1" applyFill="1" applyBorder="1" applyAlignment="1">
      <alignment vertical="top"/>
    </xf>
    <xf numFmtId="0" fontId="9" fillId="0" borderId="30" xfId="0" applyFont="1" applyFill="1" applyBorder="1" applyAlignment="1">
      <alignment vertical="top"/>
    </xf>
    <xf numFmtId="0" fontId="9" fillId="0" borderId="30" xfId="0" applyFont="1" applyFill="1" applyBorder="1" applyAlignment="1">
      <alignment vertical="center"/>
    </xf>
    <xf numFmtId="0" fontId="9" fillId="4" borderId="30" xfId="0" applyFont="1" applyFill="1" applyBorder="1" applyAlignment="1">
      <alignment vertical="center"/>
    </xf>
    <xf numFmtId="0" fontId="13" fillId="6" borderId="30" xfId="0" applyFont="1" applyFill="1" applyBorder="1" applyAlignment="1">
      <alignment vertical="center"/>
    </xf>
    <xf numFmtId="0" fontId="10" fillId="2" borderId="26" xfId="0" applyFont="1" applyFill="1" applyBorder="1" applyAlignment="1" applyProtection="1">
      <alignment horizontal="center" vertical="center"/>
    </xf>
    <xf numFmtId="0" fontId="10" fillId="2" borderId="47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0" fontId="10" fillId="2" borderId="26" xfId="0" applyFont="1" applyFill="1" applyBorder="1" applyAlignment="1" applyProtection="1">
      <alignment horizontal="center" vertical="center" wrapText="1"/>
    </xf>
    <xf numFmtId="0" fontId="10" fillId="2" borderId="47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</xf>
    <xf numFmtId="4" fontId="8" fillId="0" borderId="43" xfId="0" applyNumberFormat="1" applyFont="1" applyFill="1" applyBorder="1" applyAlignment="1" applyProtection="1">
      <alignment horizontal="center" vertical="center" wrapText="1"/>
    </xf>
    <xf numFmtId="4" fontId="8" fillId="0" borderId="44" xfId="0" applyNumberFormat="1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4" fontId="8" fillId="0" borderId="45" xfId="0" applyNumberFormat="1" applyFont="1" applyFill="1" applyBorder="1" applyAlignment="1" applyProtection="1">
      <alignment horizontal="center" vertical="center" wrapText="1"/>
    </xf>
    <xf numFmtId="4" fontId="8" fillId="0" borderId="46" xfId="0" applyNumberFormat="1" applyFont="1" applyFill="1" applyBorder="1" applyAlignment="1" applyProtection="1">
      <alignment horizontal="center" vertical="center" wrapText="1"/>
    </xf>
    <xf numFmtId="4" fontId="8" fillId="0" borderId="19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>
      <alignment horizontal="right" vertical="center"/>
    </xf>
    <xf numFmtId="0" fontId="13" fillId="3" borderId="49" xfId="0" applyFont="1" applyFill="1" applyBorder="1" applyAlignment="1" applyProtection="1">
      <alignment horizontal="center" vertical="center"/>
    </xf>
    <xf numFmtId="0" fontId="13" fillId="3" borderId="18" xfId="0" applyFont="1" applyFill="1" applyBorder="1" applyAlignment="1" applyProtection="1">
      <alignment horizontal="center" vertical="center"/>
    </xf>
    <xf numFmtId="0" fontId="13" fillId="3" borderId="5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9" fillId="4" borderId="7" xfId="0" applyFont="1" applyFill="1" applyBorder="1" applyAlignment="1" applyProtection="1">
      <alignment vertical="center"/>
    </xf>
    <xf numFmtId="0" fontId="9" fillId="4" borderId="1" xfId="0" applyFont="1" applyFill="1" applyBorder="1" applyAlignment="1" applyProtection="1">
      <alignment vertical="center"/>
    </xf>
    <xf numFmtId="0" fontId="9" fillId="4" borderId="5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/>
    <xf numFmtId="0" fontId="8" fillId="0" borderId="5" xfId="0" applyFont="1" applyFill="1" applyBorder="1" applyAlignment="1" applyProtection="1"/>
    <xf numFmtId="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4" fontId="8" fillId="0" borderId="8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center" vertical="center"/>
    </xf>
    <xf numFmtId="4" fontId="8" fillId="0" borderId="10" xfId="0" applyNumberFormat="1" applyFont="1" applyFill="1" applyBorder="1" applyAlignment="1" applyProtection="1">
      <alignment horizontal="center" vertical="center"/>
    </xf>
    <xf numFmtId="4" fontId="8" fillId="0" borderId="11" xfId="0" applyNumberFormat="1" applyFont="1" applyFill="1" applyBorder="1" applyAlignment="1" applyProtection="1">
      <alignment horizontal="center" vertical="center"/>
    </xf>
    <xf numFmtId="4" fontId="8" fillId="0" borderId="12" xfId="0" applyNumberFormat="1" applyFont="1" applyFill="1" applyBorder="1" applyAlignment="1" applyProtection="1">
      <alignment horizontal="center" vertical="center"/>
    </xf>
    <xf numFmtId="4" fontId="8" fillId="0" borderId="8" xfId="0" applyNumberFormat="1" applyFont="1" applyFill="1" applyBorder="1" applyAlignment="1" applyProtection="1">
      <alignment horizontal="center" vertical="center" wrapText="1"/>
    </xf>
    <xf numFmtId="4" fontId="8" fillId="0" borderId="10" xfId="0" applyNumberFormat="1" applyFont="1" applyFill="1" applyBorder="1" applyAlignment="1" applyProtection="1">
      <alignment horizontal="center" vertical="center" wrapText="1"/>
    </xf>
    <xf numFmtId="4" fontId="10" fillId="2" borderId="26" xfId="0" applyNumberFormat="1" applyFont="1" applyFill="1" applyBorder="1" applyAlignment="1" applyProtection="1">
      <alignment horizontal="center" vertical="center" wrapText="1"/>
    </xf>
    <xf numFmtId="4" fontId="10" fillId="2" borderId="47" xfId="0" applyNumberFormat="1" applyFont="1" applyFill="1" applyBorder="1" applyAlignment="1" applyProtection="1">
      <alignment horizontal="center" vertical="center" wrapText="1"/>
    </xf>
    <xf numFmtId="4" fontId="10" fillId="2" borderId="27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 applyFill="1" applyAlignment="1">
      <alignment horizontal="center" wrapText="1"/>
    </xf>
    <xf numFmtId="4" fontId="10" fillId="0" borderId="0" xfId="0" applyNumberFormat="1" applyFont="1" applyFill="1" applyAlignment="1">
      <alignment horizontal="center"/>
    </xf>
    <xf numFmtId="4" fontId="10" fillId="2" borderId="26" xfId="0" applyNumberFormat="1" applyFont="1" applyFill="1" applyBorder="1" applyAlignment="1" applyProtection="1">
      <alignment horizontal="center" vertical="center"/>
    </xf>
    <xf numFmtId="4" fontId="10" fillId="2" borderId="47" xfId="0" applyNumberFormat="1" applyFont="1" applyFill="1" applyBorder="1" applyAlignment="1" applyProtection="1">
      <alignment horizontal="center" vertical="center"/>
    </xf>
    <xf numFmtId="4" fontId="10" fillId="2" borderId="27" xfId="0" applyNumberFormat="1" applyFont="1" applyFill="1" applyBorder="1" applyAlignment="1" applyProtection="1">
      <alignment horizontal="center" vertical="center"/>
    </xf>
    <xf numFmtId="4" fontId="13" fillId="3" borderId="34" xfId="0" applyNumberFormat="1" applyFont="1" applyFill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vertical="center"/>
    </xf>
    <xf numFmtId="4" fontId="13" fillId="3" borderId="32" xfId="0" applyNumberFormat="1" applyFont="1" applyFill="1" applyBorder="1" applyAlignment="1" applyProtection="1">
      <alignment vertical="center"/>
    </xf>
    <xf numFmtId="4" fontId="13" fillId="6" borderId="35" xfId="0" applyNumberFormat="1" applyFont="1" applyFill="1" applyBorder="1" applyAlignment="1" applyProtection="1">
      <alignment horizontal="center" vertical="center"/>
    </xf>
    <xf numFmtId="4" fontId="13" fillId="6" borderId="28" xfId="0" applyNumberFormat="1" applyFont="1" applyFill="1" applyBorder="1" applyAlignment="1" applyProtection="1">
      <alignment horizontal="center" vertical="center"/>
    </xf>
    <xf numFmtId="4" fontId="13" fillId="6" borderId="3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vertical="top"/>
    </xf>
    <xf numFmtId="4" fontId="9" fillId="0" borderId="5" xfId="0" applyNumberFormat="1" applyFont="1" applyFill="1" applyBorder="1" applyAlignment="1" applyProtection="1">
      <alignment vertical="top"/>
    </xf>
    <xf numFmtId="4" fontId="9" fillId="0" borderId="43" xfId="0" applyNumberFormat="1" applyFont="1" applyFill="1" applyBorder="1" applyAlignment="1" applyProtection="1">
      <alignment horizontal="center" vertical="center" wrapText="1"/>
    </xf>
    <xf numFmtId="4" fontId="9" fillId="0" borderId="44" xfId="0" applyNumberFormat="1" applyFont="1" applyFill="1" applyBorder="1" applyAlignment="1" applyProtection="1">
      <alignment horizontal="center" vertical="center" wrapText="1"/>
    </xf>
    <xf numFmtId="4" fontId="9" fillId="0" borderId="45" xfId="0" applyNumberFormat="1" applyFont="1" applyFill="1" applyBorder="1" applyAlignment="1" applyProtection="1">
      <alignment horizontal="center" vertical="center" wrapText="1"/>
    </xf>
    <xf numFmtId="4" fontId="9" fillId="0" borderId="46" xfId="0" applyNumberFormat="1" applyFont="1" applyFill="1" applyBorder="1" applyAlignment="1" applyProtection="1">
      <alignment horizontal="center" vertical="center" wrapText="1"/>
    </xf>
    <xf numFmtId="4" fontId="9" fillId="0" borderId="19" xfId="0" applyNumberFormat="1" applyFont="1" applyFill="1" applyBorder="1" applyAlignment="1" applyProtection="1">
      <alignment horizontal="center" vertical="center" wrapText="1"/>
    </xf>
    <xf numFmtId="4" fontId="9" fillId="0" borderId="51" xfId="0" applyNumberFormat="1" applyFont="1" applyFill="1" applyBorder="1" applyAlignment="1" applyProtection="1">
      <alignment horizontal="center" vertical="center" wrapText="1"/>
    </xf>
    <xf numFmtId="4" fontId="9" fillId="0" borderId="52" xfId="0" applyNumberFormat="1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center" vertical="center"/>
    </xf>
    <xf numFmtId="4" fontId="9" fillId="0" borderId="2" xfId="0" applyNumberFormat="1" applyFont="1" applyFill="1" applyBorder="1" applyAlignment="1" applyProtection="1">
      <alignment horizontal="center" vertical="center"/>
    </xf>
    <xf numFmtId="4" fontId="9" fillId="0" borderId="3" xfId="0" applyNumberFormat="1" applyFont="1" applyFill="1" applyBorder="1" applyAlignment="1" applyProtection="1">
      <alignment horizontal="center" vertical="center"/>
    </xf>
    <xf numFmtId="4" fontId="9" fillId="0" borderId="38" xfId="0" applyNumberFormat="1" applyFont="1" applyFill="1" applyBorder="1" applyAlignment="1" applyProtection="1">
      <alignment horizontal="center" vertical="center"/>
    </xf>
    <xf numFmtId="4" fontId="9" fillId="0" borderId="48" xfId="0" applyNumberFormat="1" applyFont="1" applyFill="1" applyBorder="1" applyAlignment="1" applyProtection="1">
      <alignment horizontal="center" vertical="center"/>
    </xf>
    <xf numFmtId="4" fontId="9" fillId="0" borderId="39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vertical="center"/>
    </xf>
    <xf numFmtId="4" fontId="8" fillId="0" borderId="5" xfId="0" applyNumberFormat="1" applyFont="1" applyFill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center" vertical="center"/>
    </xf>
    <xf numFmtId="4" fontId="13" fillId="3" borderId="1" xfId="0" applyNumberFormat="1" applyFont="1" applyFill="1" applyBorder="1" applyAlignment="1" applyProtection="1">
      <alignment horizontal="center" vertical="center"/>
    </xf>
    <xf numFmtId="4" fontId="13" fillId="3" borderId="5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vertical="center"/>
    </xf>
    <xf numFmtId="4" fontId="9" fillId="0" borderId="5" xfId="0" applyNumberFormat="1" applyFont="1" applyFill="1" applyBorder="1" applyAlignment="1" applyProtection="1">
      <alignment vertical="center"/>
    </xf>
    <xf numFmtId="4" fontId="9" fillId="4" borderId="7" xfId="0" applyNumberFormat="1" applyFont="1" applyFill="1" applyBorder="1" applyAlignment="1" applyProtection="1">
      <alignment vertical="center"/>
    </xf>
    <xf numFmtId="4" fontId="9" fillId="4" borderId="1" xfId="0" applyNumberFormat="1" applyFont="1" applyFill="1" applyBorder="1" applyAlignment="1" applyProtection="1">
      <alignment vertical="center"/>
    </xf>
    <xf numFmtId="4" fontId="9" fillId="4" borderId="5" xfId="0" applyNumberFormat="1" applyFont="1" applyFill="1" applyBorder="1" applyAlignment="1" applyProtection="1">
      <alignment vertical="center"/>
    </xf>
    <xf numFmtId="4" fontId="13" fillId="6" borderId="7" xfId="0" applyNumberFormat="1" applyFont="1" applyFill="1" applyBorder="1" applyAlignment="1" applyProtection="1">
      <alignment horizontal="left" vertical="center"/>
    </xf>
    <xf numFmtId="4" fontId="13" fillId="6" borderId="1" xfId="0" applyNumberFormat="1" applyFont="1" applyFill="1" applyBorder="1" applyAlignment="1" applyProtection="1">
      <alignment horizontal="left" vertical="center"/>
    </xf>
    <xf numFmtId="4" fontId="13" fillId="6" borderId="5" xfId="0" applyNumberFormat="1" applyFont="1" applyFill="1" applyBorder="1" applyAlignment="1" applyProtection="1">
      <alignment horizontal="left" vertical="center"/>
    </xf>
    <xf numFmtId="4" fontId="8" fillId="0" borderId="1" xfId="0" applyNumberFormat="1" applyFont="1" applyFill="1" applyBorder="1" applyAlignment="1" applyProtection="1"/>
    <xf numFmtId="4" fontId="8" fillId="0" borderId="5" xfId="0" applyNumberFormat="1" applyFont="1" applyFill="1" applyBorder="1" applyAlignment="1" applyProtection="1"/>
    <xf numFmtId="4" fontId="23" fillId="0" borderId="52" xfId="0" applyNumberFormat="1" applyFont="1" applyBorder="1" applyAlignment="1">
      <alignment horizontal="center" vertical="center" wrapText="1"/>
    </xf>
    <xf numFmtId="4" fontId="9" fillId="0" borderId="53" xfId="0" applyNumberFormat="1" applyFont="1" applyFill="1" applyBorder="1" applyAlignment="1" applyProtection="1">
      <alignment horizontal="center" vertical="center" wrapText="1"/>
    </xf>
    <xf numFmtId="4" fontId="9" fillId="0" borderId="54" xfId="0" applyNumberFormat="1" applyFont="1" applyFill="1" applyBorder="1" applyAlignment="1" applyProtection="1">
      <alignment horizontal="center" vertical="center" wrapText="1"/>
    </xf>
    <xf numFmtId="4" fontId="0" fillId="0" borderId="47" xfId="0" applyNumberFormat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8" fillId="2" borderId="26" xfId="0" applyNumberFormat="1" applyFont="1" applyFill="1" applyBorder="1" applyAlignment="1" applyProtection="1">
      <alignment horizontal="center" vertical="center"/>
    </xf>
    <xf numFmtId="4" fontId="8" fillId="2" borderId="47" xfId="0" applyNumberFormat="1" applyFont="1" applyFill="1" applyBorder="1" applyAlignment="1" applyProtection="1">
      <alignment horizontal="center" vertical="center"/>
    </xf>
    <xf numFmtId="4" fontId="8" fillId="2" borderId="27" xfId="0" applyNumberFormat="1" applyFont="1" applyFill="1" applyBorder="1" applyAlignment="1" applyProtection="1">
      <alignment horizontal="center" vertical="center"/>
    </xf>
  </cellXfs>
  <cellStyles count="482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3" xfId="27" xr:uid="{00000000-0005-0000-0000-00001A000000}"/>
    <cellStyle name="_0434BESZ_1 4" xfId="28" xr:uid="{00000000-0005-0000-0000-00001B000000}"/>
    <cellStyle name="_0434BESZ_1 5" xfId="29" xr:uid="{00000000-0005-0000-0000-00001C000000}"/>
    <cellStyle name="_04FELBEV" xfId="30" xr:uid="{00000000-0005-0000-0000-00001D000000}"/>
    <cellStyle name="_04FELBEV_1" xfId="31" xr:uid="{00000000-0005-0000-0000-00001E000000}"/>
    <cellStyle name="_04FELBEV_1 2" xfId="32" xr:uid="{00000000-0005-0000-0000-00001F000000}"/>
    <cellStyle name="_04FELBEV_1 3" xfId="33" xr:uid="{00000000-0005-0000-0000-000020000000}"/>
    <cellStyle name="_04FELBEV_1 4" xfId="34" xr:uid="{00000000-0005-0000-0000-000021000000}"/>
    <cellStyle name="_04FELBEV_1 5" xfId="35" xr:uid="{00000000-0005-0000-0000-000022000000}"/>
    <cellStyle name="_04FELBEV_2" xfId="36" xr:uid="{00000000-0005-0000-0000-000023000000}"/>
    <cellStyle name="_04FELBEV_2_PH KVI 2014 KV 2014 02 20 elfogadott TEST2" xfId="37" xr:uid="{00000000-0005-0000-0000-000024000000}"/>
    <cellStyle name="_05FELBE" xfId="38" xr:uid="{00000000-0005-0000-0000-000025000000}"/>
    <cellStyle name="_05FELBE_1" xfId="39" xr:uid="{00000000-0005-0000-0000-000026000000}"/>
    <cellStyle name="_05FELBE_1 2" xfId="40" xr:uid="{00000000-0005-0000-0000-000027000000}"/>
    <cellStyle name="_05FELBE_1 3" xfId="41" xr:uid="{00000000-0005-0000-0000-000028000000}"/>
    <cellStyle name="_05FELBE_1 4" xfId="42" xr:uid="{00000000-0005-0000-0000-000029000000}"/>
    <cellStyle name="_05FELBE_1 5" xfId="43" xr:uid="{00000000-0005-0000-0000-00002A000000}"/>
    <cellStyle name="_05FELBE_PH KVI 2014 KV 2014 02 20 elfogadott TEST2" xfId="44" xr:uid="{00000000-0005-0000-0000-00002B000000}"/>
    <cellStyle name="_06FELBE" xfId="45" xr:uid="{00000000-0005-0000-0000-00002C000000}"/>
    <cellStyle name="_06FELBE 2" xfId="46" xr:uid="{00000000-0005-0000-0000-00002D000000}"/>
    <cellStyle name="_06FELBE 3" xfId="47" xr:uid="{00000000-0005-0000-0000-00002E000000}"/>
    <cellStyle name="_06FELBE_1" xfId="48" xr:uid="{00000000-0005-0000-0000-00002F000000}"/>
    <cellStyle name="_06FELBEküld" xfId="49" xr:uid="{00000000-0005-0000-0000-000030000000}"/>
    <cellStyle name="_06FELBEküld_1" xfId="50" xr:uid="{00000000-0005-0000-0000-000031000000}"/>
    <cellStyle name="_06FELBEküld_PH KVI 2014 KV 2014 02 20 elfogadott TEST2" xfId="51" xr:uid="{00000000-0005-0000-0000-000032000000}"/>
    <cellStyle name="_07háromnegyedBesz" xfId="52" xr:uid="{00000000-0005-0000-0000-000033000000}"/>
    <cellStyle name="_07háromnegyedBesz 2" xfId="53" xr:uid="{00000000-0005-0000-0000-000034000000}"/>
    <cellStyle name="_07háromnegyedBesz 3" xfId="54" xr:uid="{00000000-0005-0000-0000-000035000000}"/>
    <cellStyle name="_07háromnegyedBesz 4" xfId="55" xr:uid="{00000000-0005-0000-0000-000036000000}"/>
    <cellStyle name="_07háromnegyedBesz 5" xfId="56" xr:uid="{00000000-0005-0000-0000-000037000000}"/>
    <cellStyle name="_07háromnegyedBesz_1" xfId="57" xr:uid="{00000000-0005-0000-0000-000038000000}"/>
    <cellStyle name="_08FELBE" xfId="58" xr:uid="{00000000-0005-0000-0000-000039000000}"/>
    <cellStyle name="_08FELBE 2" xfId="59" xr:uid="{00000000-0005-0000-0000-00003A000000}"/>
    <cellStyle name="_08FELBE 3" xfId="60" xr:uid="{00000000-0005-0000-0000-00003B000000}"/>
    <cellStyle name="_08FELBE 4" xfId="61" xr:uid="{00000000-0005-0000-0000-00003C000000}"/>
    <cellStyle name="_08FELBE 5" xfId="62" xr:uid="{00000000-0005-0000-0000-00003D000000}"/>
    <cellStyle name="_08FELBE_1" xfId="63" xr:uid="{00000000-0005-0000-0000-00003E000000}"/>
    <cellStyle name="_09FELBE" xfId="64" xr:uid="{00000000-0005-0000-0000-00003F000000}"/>
    <cellStyle name="_09FELBE_1" xfId="65" xr:uid="{00000000-0005-0000-0000-000040000000}"/>
    <cellStyle name="_09FELBE_1 2" xfId="66" xr:uid="{00000000-0005-0000-0000-000041000000}"/>
    <cellStyle name="_09FELBE_1 3" xfId="67" xr:uid="{00000000-0005-0000-0000-000042000000}"/>
    <cellStyle name="_09FELBEküld" xfId="68" xr:uid="{00000000-0005-0000-0000-000043000000}"/>
    <cellStyle name="_09FELBEküld 2" xfId="69" xr:uid="{00000000-0005-0000-0000-000044000000}"/>
    <cellStyle name="_09FELBEküld 3" xfId="70" xr:uid="{00000000-0005-0000-0000-000045000000}"/>
    <cellStyle name="_09FELBEküld_1" xfId="71" xr:uid="{00000000-0005-0000-0000-000046000000}"/>
    <cellStyle name="_09FELBEotthoni" xfId="72" xr:uid="{00000000-0005-0000-0000-000047000000}"/>
    <cellStyle name="_09FELBEotthoni 2" xfId="73" xr:uid="{00000000-0005-0000-0000-000048000000}"/>
    <cellStyle name="_09FELBEotthoni 3" xfId="74" xr:uid="{00000000-0005-0000-0000-000049000000}"/>
    <cellStyle name="_09FELBEotthoni_1" xfId="75" xr:uid="{00000000-0005-0000-0000-00004A000000}"/>
    <cellStyle name="_09FELBEotthoni_2" xfId="76" xr:uid="{00000000-0005-0000-0000-00004B000000}"/>
    <cellStyle name="_09háromnegyedBESZ" xfId="77" xr:uid="{00000000-0005-0000-0000-00004C000000}"/>
    <cellStyle name="_09háromnegyedBESZ_1" xfId="78" xr:uid="{00000000-0005-0000-0000-00004D000000}"/>
    <cellStyle name="_09háromnegyedBESZ_1 2" xfId="79" xr:uid="{00000000-0005-0000-0000-00004E000000}"/>
    <cellStyle name="_09háromnegyedBESZ_1 3" xfId="80" xr:uid="{00000000-0005-0000-0000-00004F000000}"/>
    <cellStyle name="_2006.évi első rendelet-módosítás" xfId="81" xr:uid="{00000000-0005-0000-0000-000050000000}"/>
    <cellStyle name="_2006.évi első rendelet-módosítás 2" xfId="82" xr:uid="{00000000-0005-0000-0000-000051000000}"/>
    <cellStyle name="_2006.évi első rendelet-módosítás 3" xfId="83" xr:uid="{00000000-0005-0000-0000-000052000000}"/>
    <cellStyle name="_2006.évi első rendelet-módosítás_1" xfId="84" xr:uid="{00000000-0005-0000-0000-000053000000}"/>
    <cellStyle name="_2006.évi első rendelet-módosítás_2" xfId="85" xr:uid="{00000000-0005-0000-0000-000054000000}"/>
    <cellStyle name="_2006.évi első rendelet-módosítás_3" xfId="86" xr:uid="{00000000-0005-0000-0000-000055000000}"/>
    <cellStyle name="_2006.évi első rendelet-módosítás_4" xfId="87" xr:uid="{00000000-0005-0000-0000-000056000000}"/>
    <cellStyle name="_2006.évi hatodik rendelet-módosítás" xfId="88" xr:uid="{00000000-0005-0000-0000-000057000000}"/>
    <cellStyle name="_2006.évi hatodik rendelet-módosítás_1" xfId="89" xr:uid="{00000000-0005-0000-0000-000058000000}"/>
    <cellStyle name="_2006.évi hatodik rendelet-módosítás_2" xfId="90" xr:uid="{00000000-0005-0000-0000-000059000000}"/>
    <cellStyle name="_2006.évi hatodik rendelet-módosítás_3" xfId="91" xr:uid="{00000000-0005-0000-0000-00005A000000}"/>
    <cellStyle name="_2006.évi hatodik rendelet-módosítás_4" xfId="92" xr:uid="{00000000-0005-0000-0000-00005B000000}"/>
    <cellStyle name="_2006.évi hatodik rendelet-módosítás_4 2" xfId="93" xr:uid="{00000000-0005-0000-0000-00005C000000}"/>
    <cellStyle name="_2006.évi hatodik rendelet-módosítás_4 3" xfId="94" xr:uid="{00000000-0005-0000-0000-00005D000000}"/>
    <cellStyle name="_2006.évi második rendelet-módosítás" xfId="95" xr:uid="{00000000-0005-0000-0000-00005E000000}"/>
    <cellStyle name="_2006.évi második rendelet-módosítás_1" xfId="96" xr:uid="{00000000-0005-0000-0000-00005F000000}"/>
    <cellStyle name="_2006.évi második rendelet-módosítás_1 2" xfId="97" xr:uid="{00000000-0005-0000-0000-000060000000}"/>
    <cellStyle name="_2006.évi második rendelet-módosítás_1 3" xfId="98" xr:uid="{00000000-0005-0000-0000-000061000000}"/>
    <cellStyle name="_2006.évi második rendelet-módosítás_2" xfId="99" xr:uid="{00000000-0005-0000-0000-000062000000}"/>
    <cellStyle name="_2006.évi második rendelet-módosítás_3" xfId="100" xr:uid="{00000000-0005-0000-0000-000063000000}"/>
    <cellStyle name="_2006.évi ötödik rendelet-módosítás" xfId="101" xr:uid="{00000000-0005-0000-0000-000064000000}"/>
    <cellStyle name="_2006.évi ötödik rendelet-módosítás_1" xfId="102" xr:uid="{00000000-0005-0000-0000-000065000000}"/>
    <cellStyle name="_2006.évi ötödik rendelet-módosítás_2" xfId="103" xr:uid="{00000000-0005-0000-0000-000066000000}"/>
    <cellStyle name="_2006.évi ötödik rendelet-módosítás_3" xfId="104" xr:uid="{00000000-0005-0000-0000-000067000000}"/>
    <cellStyle name="_2006KVI0307" xfId="105" xr:uid="{00000000-0005-0000-0000-000068000000}"/>
    <cellStyle name="_2006KVI0307_PH KVI 2014 KV 2014 02 20 elfogadott TEST2" xfId="106" xr:uid="{00000000-0005-0000-0000-000069000000}"/>
    <cellStyle name="_2006KVI0307alapokÚJ" xfId="107" xr:uid="{00000000-0005-0000-0000-00006A000000}"/>
    <cellStyle name="_2006KVI0307alapokÚJ_ÖNK FORRÁS JELENLEGI 2013 02 11" xfId="108" xr:uid="{00000000-0005-0000-0000-00006B000000}"/>
    <cellStyle name="_2006KVI0307alapokÚJ_ÖNK FORRÁS JELENLEGI 2013 02 11_PH KVI 2014 KV 2014 02 20 elfogadott TEST2" xfId="109" xr:uid="{00000000-0005-0000-0000-00006C000000}"/>
    <cellStyle name="_2007.évi második rendelet-módosítás" xfId="110" xr:uid="{00000000-0005-0000-0000-00006D000000}"/>
    <cellStyle name="_2007.évi második rendelet-módosítás 2" xfId="111" xr:uid="{00000000-0005-0000-0000-00006E000000}"/>
    <cellStyle name="_2007.évi második rendelet-módosítás 3" xfId="112" xr:uid="{00000000-0005-0000-0000-00006F000000}"/>
    <cellStyle name="_2007.évi második rendelet-módosítás_1" xfId="113" xr:uid="{00000000-0005-0000-0000-000070000000}"/>
    <cellStyle name="_2007.évi második rendelet-módosítás_2" xfId="114" xr:uid="{00000000-0005-0000-0000-000071000000}"/>
    <cellStyle name="_2007.évi második rendelet-módosítás_3" xfId="115" xr:uid="{00000000-0005-0000-0000-000072000000}"/>
    <cellStyle name="_2007.évi negyedik rendelet-módosítás" xfId="116" xr:uid="{00000000-0005-0000-0000-000073000000}"/>
    <cellStyle name="_2007.évi negyedik rendelet-módosítás 2" xfId="117" xr:uid="{00000000-0005-0000-0000-000074000000}"/>
    <cellStyle name="_2007.évi negyedik rendelet-módosítás 3" xfId="118" xr:uid="{00000000-0005-0000-0000-000075000000}"/>
    <cellStyle name="_2007.évi negyedik rendelet-módosítás_1" xfId="119" xr:uid="{00000000-0005-0000-0000-000076000000}"/>
    <cellStyle name="_2007.évi negyedik rendelet-módosítás_2" xfId="120" xr:uid="{00000000-0005-0000-0000-000077000000}"/>
    <cellStyle name="_2007.évi negyedik rendelet-módosítás_3" xfId="121" xr:uid="{00000000-0005-0000-0000-000078000000}"/>
    <cellStyle name="_2007.évi ötödik rendelet-módosítás" xfId="122" xr:uid="{00000000-0005-0000-0000-000079000000}"/>
    <cellStyle name="_2007.évi ötödik rendelet-módosítás_1" xfId="123" xr:uid="{00000000-0005-0000-0000-00007A000000}"/>
    <cellStyle name="_2007.évi ötödik rendelet-módosítás_2" xfId="124" xr:uid="{00000000-0005-0000-0000-00007B000000}"/>
    <cellStyle name="_2007.évi ötödik rendelet-módosítás_2 2" xfId="125" xr:uid="{00000000-0005-0000-0000-00007C000000}"/>
    <cellStyle name="_2007.évi ötödik rendelet-módosítás_2 3" xfId="126" xr:uid="{00000000-0005-0000-0000-00007D000000}"/>
    <cellStyle name="_2007.évi ötödik rendelet-módosítás_3" xfId="127" xr:uid="{00000000-0005-0000-0000-00007E000000}"/>
    <cellStyle name="_2007KVI2" xfId="128" xr:uid="{00000000-0005-0000-0000-00007F000000}"/>
    <cellStyle name="_2007KVIvégleges20070306alapok" xfId="129" xr:uid="{00000000-0005-0000-0000-000080000000}"/>
    <cellStyle name="_2007KVIvégleges20070306alapok_ÖNK FORRÁS JELENLEGI 2013 02 11" xfId="130" xr:uid="{00000000-0005-0000-0000-000081000000}"/>
    <cellStyle name="_2007KVIvégleges20070306alapok_ÖNK FORRÁS JELENLEGI 2013 02 11_PH KVI 2014 KV 2014 02 20 elfogadott TEST2" xfId="131" xr:uid="{00000000-0005-0000-0000-000082000000}"/>
    <cellStyle name="_2008.évi első rendelet-módosítás" xfId="132" xr:uid="{00000000-0005-0000-0000-000083000000}"/>
    <cellStyle name="_2008.évi első rendelet-módosítás_1" xfId="133" xr:uid="{00000000-0005-0000-0000-000084000000}"/>
    <cellStyle name="_2008.évi első rendelet-módosítás_2" xfId="134" xr:uid="{00000000-0005-0000-0000-000085000000}"/>
    <cellStyle name="_2008.évi első rendelet-módosítás_2 2" xfId="135" xr:uid="{00000000-0005-0000-0000-000086000000}"/>
    <cellStyle name="_2008.évi első rendelet-módosítás_2 3" xfId="136" xr:uid="{00000000-0005-0000-0000-000087000000}"/>
    <cellStyle name="_2008.évi első rendelet-módosítás_3" xfId="137" xr:uid="{00000000-0005-0000-0000-000088000000}"/>
    <cellStyle name="_2008.évi első rendelet-módosításküld" xfId="138" xr:uid="{00000000-0005-0000-0000-000089000000}"/>
    <cellStyle name="_2008.évi első rendelet-módosításküld_1" xfId="139" xr:uid="{00000000-0005-0000-0000-00008A000000}"/>
    <cellStyle name="_2008.évi első rendelet-módosításküld_2" xfId="140" xr:uid="{00000000-0005-0000-0000-00008B000000}"/>
    <cellStyle name="_2008.évi első rendelet-módosításküld_2 2" xfId="141" xr:uid="{00000000-0005-0000-0000-00008C000000}"/>
    <cellStyle name="_2008.évi első rendelet-módosításküld_2 3" xfId="142" xr:uid="{00000000-0005-0000-0000-00008D000000}"/>
    <cellStyle name="_2008.évi első rendelet-módosításküld_3" xfId="143" xr:uid="{00000000-0005-0000-0000-00008E000000}"/>
    <cellStyle name="_2008.évi harmadik rendelet-módosítás intézményi" xfId="144" xr:uid="{00000000-0005-0000-0000-00008F000000}"/>
    <cellStyle name="_2008.évi harmadik rendelet-módosítás intézményi_1" xfId="145" xr:uid="{00000000-0005-0000-0000-000090000000}"/>
    <cellStyle name="_2008.évi harmadik rendelet-módosítás intézményi_1 2" xfId="146" xr:uid="{00000000-0005-0000-0000-000091000000}"/>
    <cellStyle name="_2008.évi harmadik rendelet-módosítás intézményi_1 3" xfId="147" xr:uid="{00000000-0005-0000-0000-000092000000}"/>
    <cellStyle name="_2008.évi harmadik rendelet-módosítás intézményi_2" xfId="148" xr:uid="{00000000-0005-0000-0000-000093000000}"/>
    <cellStyle name="_2008.évi harmadik rendelet-módosítás intézményi_3" xfId="149" xr:uid="{00000000-0005-0000-0000-000094000000}"/>
    <cellStyle name="_2008.évi harmadik rendelet-módosítás intézményi_4" xfId="150" xr:uid="{00000000-0005-0000-0000-000095000000}"/>
    <cellStyle name="_2008.évi második rendelet-módosítás" xfId="151" xr:uid="{00000000-0005-0000-0000-000096000000}"/>
    <cellStyle name="_2008.évi második rendelet-módosítás_1" xfId="152" xr:uid="{00000000-0005-0000-0000-000097000000}"/>
    <cellStyle name="_2008.évi második rendelet-módosítás_1_2009besz" xfId="153" xr:uid="{00000000-0005-0000-0000-000098000000}"/>
    <cellStyle name="_2008.évi második rendelet-módosítás_1_2010FELBEküld" xfId="154" xr:uid="{00000000-0005-0000-0000-000099000000}"/>
    <cellStyle name="_2008.évi második rendelet-módosítás_1_2011. évi második rendelet-módosítás" xfId="155" xr:uid="{00000000-0005-0000-0000-00009A000000}"/>
    <cellStyle name="_2008.évi második rendelet-módosítás_1_futamidős törlesztés alakulása" xfId="156" xr:uid="{00000000-0005-0000-0000-00009B000000}"/>
    <cellStyle name="_2008.évi második rendelet-módosítás_1_kötvénylekötés és kamatbevétel" xfId="157" xr:uid="{00000000-0005-0000-0000-00009C000000}"/>
    <cellStyle name="_2008.évi második rendelet-módosítás_1_TaralékKötvényLekötésEgyebek2011" xfId="158" xr:uid="{00000000-0005-0000-0000-00009D000000}"/>
    <cellStyle name="_2008.évi második rendelet-módosítás_1_TartalékKötvényLekötésEgyebek2011" xfId="159" xr:uid="{00000000-0005-0000-0000-00009E000000}"/>
    <cellStyle name="_2008.évi második rendelet-módosítás_1_TartalékKötvényLekötésekEgyebek2011" xfId="160" xr:uid="{00000000-0005-0000-0000-00009F000000}"/>
    <cellStyle name="_2008.évi második rendelet-módosítás_1_TartalékKötvényLekötésekEgyebek2012" xfId="161" xr:uid="{00000000-0005-0000-0000-0000A0000000}"/>
    <cellStyle name="_2008.évi második rendelet-módosítás_2" xfId="162" xr:uid="{00000000-0005-0000-0000-0000A1000000}"/>
    <cellStyle name="_2008.évi második rendelet-módosítás_2 2" xfId="163" xr:uid="{00000000-0005-0000-0000-0000A2000000}"/>
    <cellStyle name="_2008.évi második rendelet-módosítás_2 3" xfId="164" xr:uid="{00000000-0005-0000-0000-0000A3000000}"/>
    <cellStyle name="_2008.évi második rendelet-módosítás_2_2009besz" xfId="165" xr:uid="{00000000-0005-0000-0000-0000A4000000}"/>
    <cellStyle name="_2008.évi második rendelet-módosítás_2_2009besz 2" xfId="166" xr:uid="{00000000-0005-0000-0000-0000A5000000}"/>
    <cellStyle name="_2008.évi második rendelet-módosítás_2_2009besz 3" xfId="167" xr:uid="{00000000-0005-0000-0000-0000A6000000}"/>
    <cellStyle name="_2008.évi második rendelet-módosítás_2_2010FELBEküld" xfId="168" xr:uid="{00000000-0005-0000-0000-0000A7000000}"/>
    <cellStyle name="_2008.évi második rendelet-módosítás_2_2010FELBEküld 2" xfId="169" xr:uid="{00000000-0005-0000-0000-0000A8000000}"/>
    <cellStyle name="_2008.évi második rendelet-módosítás_2_2010FELBEküld 3" xfId="170" xr:uid="{00000000-0005-0000-0000-0000A9000000}"/>
    <cellStyle name="_2008.évi második rendelet-módosítás_2_2011. évi második rendelet-módosítás" xfId="171" xr:uid="{00000000-0005-0000-0000-0000AA000000}"/>
    <cellStyle name="_2008.évi második rendelet-módosítás_2_2011. évi második rendelet-módosítás 2" xfId="172" xr:uid="{00000000-0005-0000-0000-0000AB000000}"/>
    <cellStyle name="_2008.évi második rendelet-módosítás_2_2011. évi második rendelet-módosítás 3" xfId="173" xr:uid="{00000000-0005-0000-0000-0000AC000000}"/>
    <cellStyle name="_2008.évi második rendelet-módosítás_2_futamidős törlesztés alakulása" xfId="174" xr:uid="{00000000-0005-0000-0000-0000AD000000}"/>
    <cellStyle name="_2008.évi második rendelet-módosítás_2_kötvénylekötés és kamatbevétel" xfId="175" xr:uid="{00000000-0005-0000-0000-0000AE000000}"/>
    <cellStyle name="_2008.évi második rendelet-módosítás_2_TaralékKötvényLekötésEgyebek2011" xfId="176" xr:uid="{00000000-0005-0000-0000-0000AF000000}"/>
    <cellStyle name="_2008.évi második rendelet-módosítás_2_TartalékKötvényLekötésEgyebek2011" xfId="177" xr:uid="{00000000-0005-0000-0000-0000B0000000}"/>
    <cellStyle name="_2008.évi második rendelet-módosítás_2_TartalékKötvényLekötésekEgyebek2011" xfId="178" xr:uid="{00000000-0005-0000-0000-0000B1000000}"/>
    <cellStyle name="_2008.évi második rendelet-módosítás_2_TartalékKötvényLekötésekEgyebek2012" xfId="179" xr:uid="{00000000-0005-0000-0000-0000B2000000}"/>
    <cellStyle name="_2008.évi második rendelet-módosítás_2009besz" xfId="180" xr:uid="{00000000-0005-0000-0000-0000B3000000}"/>
    <cellStyle name="_2008.évi második rendelet-módosítás_2010FELBEküld" xfId="181" xr:uid="{00000000-0005-0000-0000-0000B4000000}"/>
    <cellStyle name="_2008.évi második rendelet-módosítás_2011. évi második rendelet-módosítás" xfId="182" xr:uid="{00000000-0005-0000-0000-0000B5000000}"/>
    <cellStyle name="_2008.évi második rendelet-módosítás_3" xfId="183" xr:uid="{00000000-0005-0000-0000-0000B6000000}"/>
    <cellStyle name="_2008.évi második rendelet-módosítás_3_2009besz" xfId="184" xr:uid="{00000000-0005-0000-0000-0000B7000000}"/>
    <cellStyle name="_2008.évi második rendelet-módosítás_3_2010FELBEküld" xfId="185" xr:uid="{00000000-0005-0000-0000-0000B8000000}"/>
    <cellStyle name="_2008.évi második rendelet-módosítás_3_2011. évi második rendelet-módosítás" xfId="186" xr:uid="{00000000-0005-0000-0000-0000B9000000}"/>
    <cellStyle name="_2008.évi második rendelet-módosítás_3_futamidős törlesztés alakulása" xfId="187" xr:uid="{00000000-0005-0000-0000-0000BA000000}"/>
    <cellStyle name="_2008.évi második rendelet-módosítás_3_kötvénylekötés és kamatbevétel" xfId="188" xr:uid="{00000000-0005-0000-0000-0000BB000000}"/>
    <cellStyle name="_2008.évi második rendelet-módosítás_3_TaralékKötvényLekötésEgyebek2011" xfId="189" xr:uid="{00000000-0005-0000-0000-0000BC000000}"/>
    <cellStyle name="_2008.évi második rendelet-módosítás_3_TartalékKötvényLekötésEgyebek2011" xfId="190" xr:uid="{00000000-0005-0000-0000-0000BD000000}"/>
    <cellStyle name="_2008.évi második rendelet-módosítás_3_TartalékKötvényLekötésekEgyebek2011" xfId="191" xr:uid="{00000000-0005-0000-0000-0000BE000000}"/>
    <cellStyle name="_2008.évi második rendelet-módosítás_3_TartalékKötvényLekötésekEgyebek2012" xfId="192" xr:uid="{00000000-0005-0000-0000-0000BF000000}"/>
    <cellStyle name="_2008.évi második rendelet-módosítás_futamidős törlesztés alakulása" xfId="193" xr:uid="{00000000-0005-0000-0000-0000C0000000}"/>
    <cellStyle name="_2008.évi második rendelet-módosítás_futamidős törlesztés alakulása 2" xfId="194" xr:uid="{00000000-0005-0000-0000-0000C1000000}"/>
    <cellStyle name="_2008.évi második rendelet-módosítás_futamidős törlesztés alakulása 3" xfId="195" xr:uid="{00000000-0005-0000-0000-0000C2000000}"/>
    <cellStyle name="_2008.évi második rendelet-módosítás_kötvénylekötés és kamatbevétel" xfId="196" xr:uid="{00000000-0005-0000-0000-0000C3000000}"/>
    <cellStyle name="_2008.évi második rendelet-módosítás_kötvénylekötés és kamatbevétel 2" xfId="197" xr:uid="{00000000-0005-0000-0000-0000C4000000}"/>
    <cellStyle name="_2008.évi második rendelet-módosítás_kötvénylekötés és kamatbevétel 3" xfId="198" xr:uid="{00000000-0005-0000-0000-0000C5000000}"/>
    <cellStyle name="_2008.évi második rendelet-módosítás_TaralékKötvényLekötésEgyebek2011" xfId="199" xr:uid="{00000000-0005-0000-0000-0000C6000000}"/>
    <cellStyle name="_2008.évi második rendelet-módosítás_TaralékKötvényLekötésEgyebek2011 2" xfId="200" xr:uid="{00000000-0005-0000-0000-0000C7000000}"/>
    <cellStyle name="_2008.évi második rendelet-módosítás_TaralékKötvényLekötésEgyebek2011 3" xfId="201" xr:uid="{00000000-0005-0000-0000-0000C8000000}"/>
    <cellStyle name="_2008.évi második rendelet-módosítás_TartalékKötvényLekötésEgyebek2011" xfId="202" xr:uid="{00000000-0005-0000-0000-0000C9000000}"/>
    <cellStyle name="_2008.évi második rendelet-módosítás_TartalékKötvényLekötésEgyebek2011 2" xfId="203" xr:uid="{00000000-0005-0000-0000-0000CA000000}"/>
    <cellStyle name="_2008.évi második rendelet-módosítás_TartalékKötvényLekötésEgyebek2011 3" xfId="204" xr:uid="{00000000-0005-0000-0000-0000CB000000}"/>
    <cellStyle name="_2008.évi második rendelet-módosítás_TartalékKötvényLekötésekEgyebek2011" xfId="205" xr:uid="{00000000-0005-0000-0000-0000CC000000}"/>
    <cellStyle name="_2008.évi második rendelet-módosítás_TartalékKötvényLekötésekEgyebek2011 2" xfId="206" xr:uid="{00000000-0005-0000-0000-0000CD000000}"/>
    <cellStyle name="_2008.évi második rendelet-módosítás_TartalékKötvényLekötésekEgyebek2011 3" xfId="207" xr:uid="{00000000-0005-0000-0000-0000CE000000}"/>
    <cellStyle name="_2008.évi második rendelet-módosítás_TartalékKötvényLekötésekEgyebek2012" xfId="208" xr:uid="{00000000-0005-0000-0000-0000CF000000}"/>
    <cellStyle name="_2008.évi második rendelet-módosítás_TartalékKötvényLekötésekEgyebek2012 2" xfId="209" xr:uid="{00000000-0005-0000-0000-0000D0000000}"/>
    <cellStyle name="_2008.évi második rendelet-módosítás_TartalékKötvényLekötésekEgyebek2012 3" xfId="210" xr:uid="{00000000-0005-0000-0000-0000D1000000}"/>
    <cellStyle name="_2008.évi negyedik rendelet-módosítás" xfId="211" xr:uid="{00000000-0005-0000-0000-0000D2000000}"/>
    <cellStyle name="_2008.évi negyedik rendelet-módosítás 2" xfId="212" xr:uid="{00000000-0005-0000-0000-0000D3000000}"/>
    <cellStyle name="_2008.évi negyedik rendelet-módosítás 3" xfId="213" xr:uid="{00000000-0005-0000-0000-0000D4000000}"/>
    <cellStyle name="_2008.évi negyedik rendelet-módosítás intézményi" xfId="214" xr:uid="{00000000-0005-0000-0000-0000D5000000}"/>
    <cellStyle name="_2008.évi negyedik rendelet-módosítás intézményi_1" xfId="215" xr:uid="{00000000-0005-0000-0000-0000D6000000}"/>
    <cellStyle name="_2008.évi negyedik rendelet-módosítás intézményi_1 2" xfId="216" xr:uid="{00000000-0005-0000-0000-0000D7000000}"/>
    <cellStyle name="_2008.évi negyedik rendelet-módosítás intézményi_1 3" xfId="217" xr:uid="{00000000-0005-0000-0000-0000D8000000}"/>
    <cellStyle name="_2008.évi negyedik rendelet-módosítás intézményi_2" xfId="218" xr:uid="{00000000-0005-0000-0000-0000D9000000}"/>
    <cellStyle name="_2008.évi negyedik rendelet-módosítás intézményi_3" xfId="219" xr:uid="{00000000-0005-0000-0000-0000DA000000}"/>
    <cellStyle name="_2008.évi negyedik rendelet-módosítás_1" xfId="220" xr:uid="{00000000-0005-0000-0000-0000DB000000}"/>
    <cellStyle name="_2008.évi negyedik rendelet-módosítás_2" xfId="221" xr:uid="{00000000-0005-0000-0000-0000DC000000}"/>
    <cellStyle name="_2008.évi negyedik rendelet-módosítás_3" xfId="222" xr:uid="{00000000-0005-0000-0000-0000DD000000}"/>
    <cellStyle name="_2008.évi negyedik rendelet-módosítás_4" xfId="223" xr:uid="{00000000-0005-0000-0000-0000DE000000}"/>
    <cellStyle name="_2008.évi negyedik rendelet-módosítás_4_PH KVI 2014 KV 2014 02 20 elfogadott TEST2" xfId="224" xr:uid="{00000000-0005-0000-0000-0000DF000000}"/>
    <cellStyle name="_2008KVIvégleges20080306alapok" xfId="225" xr:uid="{00000000-0005-0000-0000-0000E0000000}"/>
    <cellStyle name="_2008KVIvégleges20080306alapok_PH KVI 2014 KV 2014 02 20 elfogadott TEST2" xfId="226" xr:uid="{00000000-0005-0000-0000-0000E1000000}"/>
    <cellStyle name="_2009.évi első rendelet-módosítás" xfId="227" xr:uid="{00000000-0005-0000-0000-0000E2000000}"/>
    <cellStyle name="_2009.évi első rendelet-módosítás 2" xfId="228" xr:uid="{00000000-0005-0000-0000-0000E3000000}"/>
    <cellStyle name="_2009.évi első rendelet-módosítás 3" xfId="229" xr:uid="{00000000-0005-0000-0000-0000E4000000}"/>
    <cellStyle name="_2009.évi első rendelet-módosítás_1" xfId="230" xr:uid="{00000000-0005-0000-0000-0000E5000000}"/>
    <cellStyle name="_2009.évi első rendelet-módosítás_2" xfId="231" xr:uid="{00000000-0005-0000-0000-0000E6000000}"/>
    <cellStyle name="_2009.évi első rendelet-módosítás_3" xfId="232" xr:uid="{00000000-0005-0000-0000-0000E7000000}"/>
    <cellStyle name="_2009.évi első rendelet-módosítás_4" xfId="233" xr:uid="{00000000-0005-0000-0000-0000E8000000}"/>
    <cellStyle name="_2009.évi harmadik rendelet-módosítás" xfId="234" xr:uid="{00000000-0005-0000-0000-0000E9000000}"/>
    <cellStyle name="_2009.évi harmadik rendelet-módosítás_1" xfId="235" xr:uid="{00000000-0005-0000-0000-0000EA000000}"/>
    <cellStyle name="_2009.évi harmadik rendelet-módosítás_2" xfId="236" xr:uid="{00000000-0005-0000-0000-0000EB000000}"/>
    <cellStyle name="_2009.évi harmadik rendelet-módosítás_3" xfId="237" xr:uid="{00000000-0005-0000-0000-0000EC000000}"/>
    <cellStyle name="_2009.évi második rendelet-módosítás" xfId="238" xr:uid="{00000000-0005-0000-0000-0000ED000000}"/>
    <cellStyle name="_2009.évi második rendelet-módosítás intézményi" xfId="239" xr:uid="{00000000-0005-0000-0000-0000EE000000}"/>
    <cellStyle name="_2009.évi második rendelet-módosítás intézményi 2" xfId="240" xr:uid="{00000000-0005-0000-0000-0000EF000000}"/>
    <cellStyle name="_2009.évi második rendelet-módosítás intézményi 3" xfId="241" xr:uid="{00000000-0005-0000-0000-0000F0000000}"/>
    <cellStyle name="_2009.évi második rendelet-módosítás intézményi_1" xfId="242" xr:uid="{00000000-0005-0000-0000-0000F1000000}"/>
    <cellStyle name="_2009.évi második rendelet-módosítás intézményi_2" xfId="243" xr:uid="{00000000-0005-0000-0000-0000F2000000}"/>
    <cellStyle name="_2009.évi második rendelet-módosítás intézményi_3" xfId="244" xr:uid="{00000000-0005-0000-0000-0000F3000000}"/>
    <cellStyle name="_2009.évi második rendelet-módosítás_1" xfId="245" xr:uid="{00000000-0005-0000-0000-0000F4000000}"/>
    <cellStyle name="_2009.évi második rendelet-módosítás_2" xfId="246" xr:uid="{00000000-0005-0000-0000-0000F5000000}"/>
    <cellStyle name="_2009.évi második rendelet-módosítás_2 2" xfId="247" xr:uid="{00000000-0005-0000-0000-0000F6000000}"/>
    <cellStyle name="_2009.évi második rendelet-módosítás_2 3" xfId="248" xr:uid="{00000000-0005-0000-0000-0000F7000000}"/>
    <cellStyle name="_2009.évi második rendelet-módosítás_3" xfId="249" xr:uid="{00000000-0005-0000-0000-0000F8000000}"/>
    <cellStyle name="_2009.évi második rendelet-módosítás_4" xfId="250" xr:uid="{00000000-0005-0000-0000-0000F9000000}"/>
    <cellStyle name="_2009KVIvéglegesküld" xfId="251" xr:uid="{00000000-0005-0000-0000-0000FA000000}"/>
    <cellStyle name="_2010. évi ötödik rendelet-módosítás küld" xfId="252" xr:uid="{00000000-0005-0000-0000-0000FB000000}"/>
    <cellStyle name="_2010. évi ötödik rendelet-módosítás küld 2" xfId="253" xr:uid="{00000000-0005-0000-0000-0000FC000000}"/>
    <cellStyle name="_2010. évi ötödik rendelet-módosítás küld 3" xfId="254" xr:uid="{00000000-0005-0000-0000-0000FD000000}"/>
    <cellStyle name="_2010. évi ötödik rendelet-módosítás küld_1" xfId="255" xr:uid="{00000000-0005-0000-0000-0000FE000000}"/>
    <cellStyle name="_2010. évi ötödik rendelet-módosítás küld_2" xfId="256" xr:uid="{00000000-0005-0000-0000-0000FF000000}"/>
    <cellStyle name="_2010. évi ötödik rendelet-módosítás küld_3" xfId="257" xr:uid="{00000000-0005-0000-0000-000000010000}"/>
    <cellStyle name="_2010. évi ötödik rendelet-módosítás küld_4" xfId="258" xr:uid="{00000000-0005-0000-0000-000001010000}"/>
    <cellStyle name="_2010.évi első rendelet-módosítás" xfId="259" xr:uid="{00000000-0005-0000-0000-000002010000}"/>
    <cellStyle name="_2010.évi első rendelet-módosítás 2" xfId="260" xr:uid="{00000000-0005-0000-0000-000003010000}"/>
    <cellStyle name="_2010.évi első rendelet-módosítás 3" xfId="261" xr:uid="{00000000-0005-0000-0000-000004010000}"/>
    <cellStyle name="_2010.évi első rendelet-módosítás_1" xfId="262" xr:uid="{00000000-0005-0000-0000-000005010000}"/>
    <cellStyle name="_2010.évi első rendelet-módosítás_2" xfId="263" xr:uid="{00000000-0005-0000-0000-000006010000}"/>
    <cellStyle name="_2010.évi első rendelet-módosítás_3" xfId="264" xr:uid="{00000000-0005-0000-0000-000007010000}"/>
    <cellStyle name="_2010.évi harmadik rendelet-módosítás" xfId="265" xr:uid="{00000000-0005-0000-0000-000008010000}"/>
    <cellStyle name="_2010.évi harmadik rendelet-módosítás_1" xfId="266" xr:uid="{00000000-0005-0000-0000-000009010000}"/>
    <cellStyle name="_2010.évi harmadik rendelet-módosítás_1 2" xfId="267" xr:uid="{00000000-0005-0000-0000-00000A010000}"/>
    <cellStyle name="_2010.évi harmadik rendelet-módosítás_1 3" xfId="268" xr:uid="{00000000-0005-0000-0000-00000B010000}"/>
    <cellStyle name="_2010.évi harmadik rendelet-módosítás_2" xfId="269" xr:uid="{00000000-0005-0000-0000-00000C010000}"/>
    <cellStyle name="_2010.évi harmadik rendelet-módosítás_3" xfId="270" xr:uid="{00000000-0005-0000-0000-00000D010000}"/>
    <cellStyle name="_2010.évi második rendelet-módosítás küld" xfId="271" xr:uid="{00000000-0005-0000-0000-00000E010000}"/>
    <cellStyle name="_2010.évi második rendelet-módosítás küld_1" xfId="272" xr:uid="{00000000-0005-0000-0000-00000F010000}"/>
    <cellStyle name="_2010.évi második rendelet-módosítás küld_2" xfId="273" xr:uid="{00000000-0005-0000-0000-000010010000}"/>
    <cellStyle name="_2010.évi második rendelet-módosítás küld_3" xfId="274" xr:uid="{00000000-0005-0000-0000-000011010000}"/>
    <cellStyle name="_2010FELBE" xfId="275" xr:uid="{00000000-0005-0000-0000-000012010000}"/>
    <cellStyle name="_2010FELBE 2" xfId="276" xr:uid="{00000000-0005-0000-0000-000013010000}"/>
    <cellStyle name="_2010FELBE 3" xfId="277" xr:uid="{00000000-0005-0000-0000-000014010000}"/>
    <cellStyle name="_2010FELBE_1" xfId="278" xr:uid="{00000000-0005-0000-0000-000015010000}"/>
    <cellStyle name="_2010FELBEküld" xfId="279" xr:uid="{00000000-0005-0000-0000-000016010000}"/>
    <cellStyle name="_2010FELBEküld 2" xfId="280" xr:uid="{00000000-0005-0000-0000-000017010000}"/>
    <cellStyle name="_2010FELBEküld 3" xfId="281" xr:uid="{00000000-0005-0000-0000-000018010000}"/>
    <cellStyle name="_2010FELBEküld_1" xfId="282" xr:uid="{00000000-0005-0000-0000-000019010000}"/>
    <cellStyle name="_2010háromnegyedBesz küld" xfId="283" xr:uid="{00000000-0005-0000-0000-00001A010000}"/>
    <cellStyle name="_2010háromnegyedBesz küld 2" xfId="284" xr:uid="{00000000-0005-0000-0000-00001B010000}"/>
    <cellStyle name="_2010háromnegyedBesz küld 3" xfId="285" xr:uid="{00000000-0005-0000-0000-00001C010000}"/>
    <cellStyle name="_2010háromnegyedBesz küld_1" xfId="286" xr:uid="{00000000-0005-0000-0000-00001D010000}"/>
    <cellStyle name="_2010KVI_végleges küld" xfId="287" xr:uid="{00000000-0005-0000-0000-00001E010000}"/>
    <cellStyle name="_2011. évi harmadik rendelet-módosítás" xfId="288" xr:uid="{00000000-0005-0000-0000-00001F010000}"/>
    <cellStyle name="_2011. évi harmadik rendelet-módosítás_1" xfId="289" xr:uid="{00000000-0005-0000-0000-000020010000}"/>
    <cellStyle name="_2011. évi harmadik rendelet-módosítás_2" xfId="290" xr:uid="{00000000-0005-0000-0000-000021010000}"/>
    <cellStyle name="_2011. évi harmadik rendelet-módosítás_3" xfId="291" xr:uid="{00000000-0005-0000-0000-000022010000}"/>
    <cellStyle name="_2011. évi második rendelet-módosítás" xfId="292" xr:uid="{00000000-0005-0000-0000-000023010000}"/>
    <cellStyle name="_2011. évi második rendelet-módosítás_1" xfId="293" xr:uid="{00000000-0005-0000-0000-000024010000}"/>
    <cellStyle name="_2011. évi második rendelet-módosítás_1 2" xfId="294" xr:uid="{00000000-0005-0000-0000-000025010000}"/>
    <cellStyle name="_2011. évi második rendelet-módosítás_1 3" xfId="295" xr:uid="{00000000-0005-0000-0000-000026010000}"/>
    <cellStyle name="_2011. évi második rendelet-módosítás_1 4" xfId="296" xr:uid="{00000000-0005-0000-0000-000027010000}"/>
    <cellStyle name="_2011. évi második rendelet-módosítás_2" xfId="297" xr:uid="{00000000-0005-0000-0000-000028010000}"/>
    <cellStyle name="_2011. évi második rendelet-módosítás_3" xfId="298" xr:uid="{00000000-0005-0000-0000-000029010000}"/>
    <cellStyle name="_2011. évi ötödik rendelet-módosítás" xfId="299" xr:uid="{00000000-0005-0000-0000-00002A010000}"/>
    <cellStyle name="_2011. évi ötödik rendelet-módosítás_1" xfId="300" xr:uid="{00000000-0005-0000-0000-00002B010000}"/>
    <cellStyle name="_2011. évi ötödik rendelet-módosítás_2" xfId="301" xr:uid="{00000000-0005-0000-0000-00002C010000}"/>
    <cellStyle name="_2011. évi ötödik rendelet-módosítás_3" xfId="302" xr:uid="{00000000-0005-0000-0000-00002D010000}"/>
    <cellStyle name="_2011. évi ötödik rendelet-módosítás_4" xfId="303" xr:uid="{00000000-0005-0000-0000-00002E010000}"/>
    <cellStyle name="_2011. évi Saját Hatáskör November EÜ " xfId="304" xr:uid="{00000000-0005-0000-0000-00002F010000}"/>
    <cellStyle name="_2011. évi Saját Hatáskör November EÜ _1" xfId="305" xr:uid="{00000000-0005-0000-0000-000030010000}"/>
    <cellStyle name="_2011. évi Saját Hatáskör November EÜ _2" xfId="306" xr:uid="{00000000-0005-0000-0000-000031010000}"/>
    <cellStyle name="_2011. évi Saját Hatáskör November EÜ _3" xfId="307" xr:uid="{00000000-0005-0000-0000-000032010000}"/>
    <cellStyle name="_2011. évi Saját Hatáskör November EÜ _4" xfId="308" xr:uid="{00000000-0005-0000-0000-000033010000}"/>
    <cellStyle name="_2011FELBEküld" xfId="309" xr:uid="{00000000-0005-0000-0000-000034010000}"/>
    <cellStyle name="_2011FELBEküld 2" xfId="310" xr:uid="{00000000-0005-0000-0000-000035010000}"/>
    <cellStyle name="_2011FELBEküld 3" xfId="311" xr:uid="{00000000-0005-0000-0000-000036010000}"/>
    <cellStyle name="_2011FELBEküld_1" xfId="312" xr:uid="{00000000-0005-0000-0000-000037010000}"/>
    <cellStyle name="_2011KVI     2011 03 10" xfId="313" xr:uid="{00000000-0005-0000-0000-000038010000}"/>
    <cellStyle name="_2012. évi NEGYEDIK rendelet-módosítás ÖNK testületi része" xfId="314" xr:uid="{00000000-0005-0000-0000-000039010000}"/>
    <cellStyle name="_2012. évi NEGYEDIK rendelet-módosítás ÖNK testületi része_1" xfId="315" xr:uid="{00000000-0005-0000-0000-00003A010000}"/>
    <cellStyle name="_2012. évi NEGYEDIK rendelet-módosítás ÖNK testületi része_2" xfId="316" xr:uid="{00000000-0005-0000-0000-00003B010000}"/>
    <cellStyle name="_2012. évi NEGYEDIK rendelet-módosítás ÖNK testületi része_3" xfId="317" xr:uid="{00000000-0005-0000-0000-00003C010000}"/>
    <cellStyle name="_2012.évi első rendelet-módosítás fkvi felosztás ÖNK" xfId="318" xr:uid="{00000000-0005-0000-0000-00003D010000}"/>
    <cellStyle name="_2012.évi első rendelet-módosítás fkvi felosztás ÖNK_1" xfId="319" xr:uid="{00000000-0005-0000-0000-00003E010000}"/>
    <cellStyle name="_2012.évi első rendelet-módosítás fkvi felosztás ÖNK_2" xfId="320" xr:uid="{00000000-0005-0000-0000-00003F010000}"/>
    <cellStyle name="_2012.évi első rendelet-módosítás fkvi felosztás ÖNK_3" xfId="321" xr:uid="{00000000-0005-0000-0000-000040010000}"/>
    <cellStyle name="_2012.évi első rendelet-módosítás fkvi felosztás PH" xfId="322" xr:uid="{00000000-0005-0000-0000-000041010000}"/>
    <cellStyle name="_2012.évi első rendelet-módosítás fkvi felosztás PH_1" xfId="323" xr:uid="{00000000-0005-0000-0000-000042010000}"/>
    <cellStyle name="_2012.évi első rendelet-módosítás fkvi felosztás PH_2" xfId="324" xr:uid="{00000000-0005-0000-0000-000043010000}"/>
    <cellStyle name="_2012.évi első rendelet-módosítás fkvi felosztás PH_3" xfId="325" xr:uid="{00000000-0005-0000-0000-000044010000}"/>
    <cellStyle name="_2013. évi MÁSODIK rendelet-módosítás ÖNK testületi része" xfId="326" xr:uid="{00000000-0005-0000-0000-000045010000}"/>
    <cellStyle name="_2013. évi MÁSODIK rendelet-módosítás ÖNK testületi része_1" xfId="327" xr:uid="{00000000-0005-0000-0000-000046010000}"/>
    <cellStyle name="_2013. évi MÁSODIK rendelet-módosítás ÖNK testületi része_2" xfId="328" xr:uid="{00000000-0005-0000-0000-000047010000}"/>
    <cellStyle name="_2013. évi MÁSODIK rendelet-módosítás ÖNK testületi része_3" xfId="329" xr:uid="{00000000-0005-0000-0000-000048010000}"/>
    <cellStyle name="_2013. évi MÁSODIK rendelet-módosítás PH testületi része" xfId="330" xr:uid="{00000000-0005-0000-0000-000049010000}"/>
    <cellStyle name="_2013. évi MÁSODIK rendelet-módosítás PH testületi része_1" xfId="331" xr:uid="{00000000-0005-0000-0000-00004A010000}"/>
    <cellStyle name="_2013. évi MÁSODIK rendelet-módosítás PH testületi része_2" xfId="332" xr:uid="{00000000-0005-0000-0000-00004B010000}"/>
    <cellStyle name="_2013. évi MÁSODIK rendelet-módosítás PH testületi része_3" xfId="333" xr:uid="{00000000-0005-0000-0000-00004C010000}"/>
    <cellStyle name="_2013. évi MÁSODIK rendelet-módosítás ZESZ testületi része" xfId="334" xr:uid="{00000000-0005-0000-0000-00004D010000}"/>
    <cellStyle name="_2013. évi MÁSODIK rendelet-módosítás ZESZ testületi része_1" xfId="335" xr:uid="{00000000-0005-0000-0000-00004E010000}"/>
    <cellStyle name="_2013. évi MÁSODIK rendelet-módosítás ZESZ testületi része_2" xfId="336" xr:uid="{00000000-0005-0000-0000-00004F010000}"/>
    <cellStyle name="_2013. évi MÁSODIK rendelet-módosítás ZESZ testületi része_3" xfId="337" xr:uid="{00000000-0005-0000-0000-000050010000}"/>
    <cellStyle name="_34BESZ2005" xfId="338" xr:uid="{00000000-0005-0000-0000-000051010000}"/>
    <cellStyle name="_34BESZ2005_1" xfId="339" xr:uid="{00000000-0005-0000-0000-000052010000}"/>
    <cellStyle name="_34BESZ2005_1 2" xfId="340" xr:uid="{00000000-0005-0000-0000-000053010000}"/>
    <cellStyle name="_34BESZ2005_1 3" xfId="341" xr:uid="{00000000-0005-0000-0000-000054010000}"/>
    <cellStyle name="_34BESZ2005_1 4" xfId="342" xr:uid="{00000000-0005-0000-0000-000055010000}"/>
    <cellStyle name="_34BESZ2005_1 5" xfId="343" xr:uid="{00000000-0005-0000-0000-000056010000}"/>
    <cellStyle name="_34BESZ2006" xfId="344" xr:uid="{00000000-0005-0000-0000-000057010000}"/>
    <cellStyle name="_34BESZ2006 2" xfId="345" xr:uid="{00000000-0005-0000-0000-000058010000}"/>
    <cellStyle name="_34BESZ2006 3" xfId="346" xr:uid="{00000000-0005-0000-0000-000059010000}"/>
    <cellStyle name="_34BESZ2006 4" xfId="347" xr:uid="{00000000-0005-0000-0000-00005A010000}"/>
    <cellStyle name="_34BESZ2006 5" xfId="348" xr:uid="{00000000-0005-0000-0000-00005B010000}"/>
    <cellStyle name="_34BESZ2006_1" xfId="349" xr:uid="{00000000-0005-0000-0000-00005C010000}"/>
    <cellStyle name="_34BESZ2006_2" xfId="350" xr:uid="{00000000-0005-0000-0000-00005D010000}"/>
    <cellStyle name="_34BESZ2006_2_PH KVI 2014 KV 2014 02 20 elfogadott TEST2" xfId="351" xr:uid="{00000000-0005-0000-0000-00005E010000}"/>
    <cellStyle name="_34BESZ2006bőv" xfId="352" xr:uid="{00000000-0005-0000-0000-00005F010000}"/>
    <cellStyle name="_34BESZ2006bőv_1" xfId="353" xr:uid="{00000000-0005-0000-0000-000060010000}"/>
    <cellStyle name="_34BESZ2006bőv_1_PH KVI 2014 KV 2014 02 20 elfogadott TEST2" xfId="354" xr:uid="{00000000-0005-0000-0000-000061010000}"/>
    <cellStyle name="_34BESZ2006bőv1" xfId="355" xr:uid="{00000000-0005-0000-0000-000062010000}"/>
    <cellStyle name="_34BESZ2006bőv1_1" xfId="356" xr:uid="{00000000-0005-0000-0000-000063010000}"/>
    <cellStyle name="_34BESZ2006bőv1_1 2" xfId="357" xr:uid="{00000000-0005-0000-0000-000064010000}"/>
    <cellStyle name="_34BESZ2006bőv1_1 3" xfId="358" xr:uid="{00000000-0005-0000-0000-000065010000}"/>
    <cellStyle name="_34BESZ2006bőv1_1 4" xfId="359" xr:uid="{00000000-0005-0000-0000-000066010000}"/>
    <cellStyle name="_34BESZ2006bőv1_1 5" xfId="360" xr:uid="{00000000-0005-0000-0000-000067010000}"/>
    <cellStyle name="_34BESZ2006bőv1_1_Munkafüzet2" xfId="361" xr:uid="{00000000-0005-0000-0000-000068010000}"/>
    <cellStyle name="_34BESZ2006bőv1_1_Munkafüzet2_PH KVI 2014 KV 2014 02 20 elfogadott TEST2" xfId="362" xr:uid="{00000000-0005-0000-0000-000069010000}"/>
    <cellStyle name="_34BESZ2006otthon" xfId="363" xr:uid="{00000000-0005-0000-0000-00006A010000}"/>
    <cellStyle name="_34BESZ2006otthon 2" xfId="364" xr:uid="{00000000-0005-0000-0000-00006B010000}"/>
    <cellStyle name="_34BESZ2006otthon 3" xfId="365" xr:uid="{00000000-0005-0000-0000-00006C010000}"/>
    <cellStyle name="_34BESZ2006otthon 4" xfId="366" xr:uid="{00000000-0005-0000-0000-00006D010000}"/>
    <cellStyle name="_34BESZ2006otthon 5" xfId="367" xr:uid="{00000000-0005-0000-0000-00006E010000}"/>
    <cellStyle name="_34BESZ2006otthon_1" xfId="368" xr:uid="{00000000-0005-0000-0000-00006F010000}"/>
    <cellStyle name="_alapokmányok" xfId="369" xr:uid="{00000000-0005-0000-0000-000070010000}"/>
    <cellStyle name="_alapokmányok_PH KVI 2014 KV 2014 02 20 elfogadott TEST2" xfId="370" xr:uid="{00000000-0005-0000-0000-000071010000}"/>
    <cellStyle name="_EUs pályázatok intézmények felé" xfId="371" xr:uid="{00000000-0005-0000-0000-000072010000}"/>
    <cellStyle name="_költségvetési ALAPtábla rendelet módosításhoz" xfId="372" xr:uid="{00000000-0005-0000-0000-000073010000}"/>
    <cellStyle name="_költségvetési ALAPtábla rendelet módosításhoz_1" xfId="373" xr:uid="{00000000-0005-0000-0000-000074010000}"/>
    <cellStyle name="_költségvetési ALAPtábla rendelet módosításhoz_2" xfId="374" xr:uid="{00000000-0005-0000-0000-000075010000}"/>
    <cellStyle name="_költségvetési ALAPtábla rendelet módosításhoz_3" xfId="375" xr:uid="{00000000-0005-0000-0000-000076010000}"/>
    <cellStyle name="_költségvetési ALAPtábla rendelet módosításhoz_4" xfId="376" xr:uid="{00000000-0005-0000-0000-000077010000}"/>
    <cellStyle name="_Kötvény törlesztés éls kamat alakulása" xfId="377" xr:uid="{00000000-0005-0000-0000-000078010000}"/>
    <cellStyle name="_kötvénylekötés és kamatbevétel" xfId="378" xr:uid="{00000000-0005-0000-0000-000079010000}"/>
    <cellStyle name="_Másolat eredetije2006.évi harmadik rendelet-módosításO" xfId="379" xr:uid="{00000000-0005-0000-0000-00007A010000}"/>
    <cellStyle name="_Másolat eredetije2006.évi harmadik rendelet-módosításO_1" xfId="380" xr:uid="{00000000-0005-0000-0000-00007B010000}"/>
    <cellStyle name="_Másolat eredetije2006.évi harmadik rendelet-módosításO_1 2" xfId="381" xr:uid="{00000000-0005-0000-0000-00007C010000}"/>
    <cellStyle name="_Másolat eredetije2006.évi harmadik rendelet-módosításO_1 3" xfId="382" xr:uid="{00000000-0005-0000-0000-00007D010000}"/>
    <cellStyle name="_Másolat eredetije2006.évi harmadik rendelet-módosításO_2" xfId="383" xr:uid="{00000000-0005-0000-0000-00007E010000}"/>
    <cellStyle name="_Másolat eredetije2006.évi harmadik rendelet-módosításO_3" xfId="384" xr:uid="{00000000-0005-0000-0000-00007F010000}"/>
    <cellStyle name="_Másolat eredetije2006.évi harmadik rendelet-módosításO_4" xfId="385" xr:uid="{00000000-0005-0000-0000-000080010000}"/>
    <cellStyle name="_Munkafüzet2" xfId="386" xr:uid="{00000000-0005-0000-0000-000081010000}"/>
    <cellStyle name="_TÁMOP félévesGesz" xfId="387" xr:uid="{00000000-0005-0000-0000-000082010000}"/>
    <cellStyle name="_TartalékKötvényLekötésekEgyebek2011" xfId="388" xr:uid="{00000000-0005-0000-0000-000083010000}"/>
    <cellStyle name="_TEST1" xfId="389" xr:uid="{00000000-0005-0000-0000-000084010000}"/>
    <cellStyle name="_TEST1 2" xfId="390" xr:uid="{00000000-0005-0000-0000-000085010000}"/>
    <cellStyle name="_TEST1 3" xfId="391" xr:uid="{00000000-0005-0000-0000-000086010000}"/>
    <cellStyle name="_TEST1 4" xfId="392" xr:uid="{00000000-0005-0000-0000-000087010000}"/>
    <cellStyle name="_TEST1 5" xfId="393" xr:uid="{00000000-0005-0000-0000-000088010000}"/>
    <cellStyle name="_TEST1_1" xfId="394" xr:uid="{00000000-0005-0000-0000-000089010000}"/>
    <cellStyle name="_TEST2" xfId="395" xr:uid="{00000000-0005-0000-0000-00008A010000}"/>
    <cellStyle name="_TEST2 2" xfId="396" xr:uid="{00000000-0005-0000-0000-00008B010000}"/>
    <cellStyle name="_TEST2 3" xfId="397" xr:uid="{00000000-0005-0000-0000-00008C010000}"/>
    <cellStyle name="_TEST2 4" xfId="398" xr:uid="{00000000-0005-0000-0000-00008D010000}"/>
    <cellStyle name="_TEST2 5" xfId="399" xr:uid="{00000000-0005-0000-0000-00008E010000}"/>
    <cellStyle name="_TEST2_1" xfId="400" xr:uid="{00000000-0005-0000-0000-00008F010000}"/>
    <cellStyle name="_TEST2_2" xfId="401" xr:uid="{00000000-0005-0000-0000-000090010000}"/>
    <cellStyle name="_TEST2_2_PH KVI 2014 KV 2014 02 20 elfogadott TEST2" xfId="402" xr:uid="{00000000-0005-0000-0000-000091010000}"/>
    <cellStyle name="_TEST3" xfId="403" xr:uid="{00000000-0005-0000-0000-000092010000}"/>
    <cellStyle name="_TEST3 2" xfId="404" xr:uid="{00000000-0005-0000-0000-000093010000}"/>
    <cellStyle name="_TEST3 3" xfId="405" xr:uid="{00000000-0005-0000-0000-000094010000}"/>
    <cellStyle name="_TEST3 4" xfId="406" xr:uid="{00000000-0005-0000-0000-000095010000}"/>
    <cellStyle name="_TEST3 5" xfId="407" xr:uid="{00000000-0005-0000-0000-000096010000}"/>
    <cellStyle name="_TEST3_1" xfId="408" xr:uid="{00000000-0005-0000-0000-000097010000}"/>
    <cellStyle name="_TEST3V" xfId="409" xr:uid="{00000000-0005-0000-0000-000098010000}"/>
    <cellStyle name="_TEST3V_1" xfId="410" xr:uid="{00000000-0005-0000-0000-000099010000}"/>
    <cellStyle name="_TEST3V_2" xfId="411" xr:uid="{00000000-0005-0000-0000-00009A010000}"/>
    <cellStyle name="_TEST3V_2_PH KVI 2014 KV 2014 02 20 elfogadott TEST2" xfId="412" xr:uid="{00000000-0005-0000-0000-00009B010000}"/>
    <cellStyle name="_TEST3V_3" xfId="413" xr:uid="{00000000-0005-0000-0000-00009C010000}"/>
    <cellStyle name="_TEST3V_4" xfId="414" xr:uid="{00000000-0005-0000-0000-00009D010000}"/>
    <cellStyle name="_TEST3V_4 2" xfId="415" xr:uid="{00000000-0005-0000-0000-00009E010000}"/>
    <cellStyle name="_TEST3V_4 3" xfId="416" xr:uid="{00000000-0005-0000-0000-00009F010000}"/>
    <cellStyle name="_TEST3V_4 4" xfId="417" xr:uid="{00000000-0005-0000-0000-0000A0010000}"/>
    <cellStyle name="_TEST3V_4 5" xfId="418" xr:uid="{00000000-0005-0000-0000-0000A1010000}"/>
    <cellStyle name="_test4" xfId="419" xr:uid="{00000000-0005-0000-0000-0000A2010000}"/>
    <cellStyle name="_test4 2" xfId="420" xr:uid="{00000000-0005-0000-0000-0000A3010000}"/>
    <cellStyle name="_test4 3" xfId="421" xr:uid="{00000000-0005-0000-0000-0000A4010000}"/>
    <cellStyle name="_test4_1" xfId="422" xr:uid="{00000000-0005-0000-0000-0000A5010000}"/>
    <cellStyle name="_test4_2" xfId="423" xr:uid="{00000000-0005-0000-0000-0000A6010000}"/>
    <cellStyle name="_test4_3" xfId="424" xr:uid="{00000000-0005-0000-0000-0000A7010000}"/>
    <cellStyle name="_test4_4" xfId="425" xr:uid="{00000000-0005-0000-0000-0000A8010000}"/>
    <cellStyle name="_TEST5" xfId="426" xr:uid="{00000000-0005-0000-0000-0000A9010000}"/>
    <cellStyle name="_TEST5_1" xfId="427" xr:uid="{00000000-0005-0000-0000-0000AA010000}"/>
    <cellStyle name="_TEST5_2" xfId="428" xr:uid="{00000000-0005-0000-0000-0000AB010000}"/>
    <cellStyle name="_TEST5_2 2" xfId="429" xr:uid="{00000000-0005-0000-0000-0000AC010000}"/>
    <cellStyle name="_TEST5_2 3" xfId="430" xr:uid="{00000000-0005-0000-0000-0000AD010000}"/>
    <cellStyle name="_TEST5_2 4" xfId="431" xr:uid="{00000000-0005-0000-0000-0000AE010000}"/>
    <cellStyle name="_TEST5_2 5" xfId="432" xr:uid="{00000000-0005-0000-0000-0000AF010000}"/>
    <cellStyle name="_TEST5_3" xfId="433" xr:uid="{00000000-0005-0000-0000-0000B0010000}"/>
    <cellStyle name="Ezres" xfId="434" builtinId="3"/>
    <cellStyle name="Ezres 2" xfId="435" xr:uid="{00000000-0005-0000-0000-0000B2010000}"/>
    <cellStyle name="Ezres 2 2" xfId="436" xr:uid="{00000000-0005-0000-0000-0000B3010000}"/>
    <cellStyle name="Ezres 2 3" xfId="437" xr:uid="{00000000-0005-0000-0000-0000B4010000}"/>
    <cellStyle name="Ezres 3" xfId="438" xr:uid="{00000000-0005-0000-0000-0000B5010000}"/>
    <cellStyle name="Ezres 3 2" xfId="439" xr:uid="{00000000-0005-0000-0000-0000B6010000}"/>
    <cellStyle name="Ezres 4" xfId="440" xr:uid="{00000000-0005-0000-0000-0000B7010000}"/>
    <cellStyle name="Ezres 4 2" xfId="441" xr:uid="{00000000-0005-0000-0000-0000B8010000}"/>
    <cellStyle name="Ezres 5" xfId="442" xr:uid="{00000000-0005-0000-0000-0000B9010000}"/>
    <cellStyle name="Ezres 6" xfId="443" xr:uid="{00000000-0005-0000-0000-0000BA010000}"/>
    <cellStyle name="Ezres 7" xfId="444" xr:uid="{00000000-0005-0000-0000-0000BB010000}"/>
    <cellStyle name="Ezres 8" xfId="445" xr:uid="{00000000-0005-0000-0000-0000BC010000}"/>
    <cellStyle name="Normál" xfId="0" builtinId="0"/>
    <cellStyle name="Normál 2" xfId="446" xr:uid="{00000000-0005-0000-0000-0000BE010000}"/>
    <cellStyle name="Normál 2 2" xfId="447" xr:uid="{00000000-0005-0000-0000-0000BF010000}"/>
    <cellStyle name="Normál 2 2 2" xfId="448" xr:uid="{00000000-0005-0000-0000-0000C0010000}"/>
    <cellStyle name="Normál 2 3" xfId="449" xr:uid="{00000000-0005-0000-0000-0000C1010000}"/>
    <cellStyle name="Normál 2_melléklet_3_kiadás_9000_121221_penzugy" xfId="450" xr:uid="{00000000-0005-0000-0000-0000C2010000}"/>
    <cellStyle name="Normál 3" xfId="451" xr:uid="{00000000-0005-0000-0000-0000C3010000}"/>
    <cellStyle name="Normál 3 2" xfId="452" xr:uid="{00000000-0005-0000-0000-0000C4010000}"/>
    <cellStyle name="Normál 4" xfId="453" xr:uid="{00000000-0005-0000-0000-0000C5010000}"/>
    <cellStyle name="Normál 4 2" xfId="454" xr:uid="{00000000-0005-0000-0000-0000C6010000}"/>
    <cellStyle name="Normál 4 3" xfId="455" xr:uid="{00000000-0005-0000-0000-0000C7010000}"/>
    <cellStyle name="Normál 5" xfId="456" xr:uid="{00000000-0005-0000-0000-0000C8010000}"/>
    <cellStyle name="Normál 5 2" xfId="457" xr:uid="{00000000-0005-0000-0000-0000C9010000}"/>
    <cellStyle name="Normál 6" xfId="458" xr:uid="{00000000-0005-0000-0000-0000CA010000}"/>
    <cellStyle name="Normál 6 2" xfId="459" xr:uid="{00000000-0005-0000-0000-0000CB010000}"/>
    <cellStyle name="Normál 7" xfId="460" xr:uid="{00000000-0005-0000-0000-0000CC010000}"/>
    <cellStyle name="Normál 7 2" xfId="461" xr:uid="{00000000-0005-0000-0000-0000CD010000}"/>
    <cellStyle name="Normál 8" xfId="462" xr:uid="{00000000-0005-0000-0000-0000CE010000}"/>
    <cellStyle name="Normál 8 2" xfId="463" xr:uid="{00000000-0005-0000-0000-0000CF010000}"/>
    <cellStyle name="Normal_APUT202" xfId="464" xr:uid="{00000000-0005-0000-0000-0000D0010000}"/>
    <cellStyle name="Pénznem 2" xfId="465" xr:uid="{00000000-0005-0000-0000-0000D1010000}"/>
    <cellStyle name="Pénznem 2 2" xfId="466" xr:uid="{00000000-0005-0000-0000-0000D2010000}"/>
    <cellStyle name="Pénznem 3" xfId="467" xr:uid="{00000000-0005-0000-0000-0000D3010000}"/>
    <cellStyle name="Pénznem 4" xfId="468" xr:uid="{00000000-0005-0000-0000-0000D4010000}"/>
    <cellStyle name="Pénznem 4 2" xfId="469" xr:uid="{00000000-0005-0000-0000-0000D5010000}"/>
    <cellStyle name="Pénznem 5" xfId="470" xr:uid="{00000000-0005-0000-0000-0000D6010000}"/>
    <cellStyle name="Pénznem 6" xfId="471" xr:uid="{00000000-0005-0000-0000-0000D7010000}"/>
    <cellStyle name="Stílus 1" xfId="472" xr:uid="{00000000-0005-0000-0000-0000D8010000}"/>
    <cellStyle name="Stílus 4" xfId="473" xr:uid="{00000000-0005-0000-0000-0000D9010000}"/>
    <cellStyle name="Stílus 4 2" xfId="474" xr:uid="{00000000-0005-0000-0000-0000DA010000}"/>
    <cellStyle name="Stílus 4 3" xfId="475" xr:uid="{00000000-0005-0000-0000-0000DB010000}"/>
    <cellStyle name="Százalék 2" xfId="476" xr:uid="{00000000-0005-0000-0000-0000DC010000}"/>
    <cellStyle name="Százalék 3" xfId="477" xr:uid="{00000000-0005-0000-0000-0000DD010000}"/>
    <cellStyle name="Százalék 3 2" xfId="478" xr:uid="{00000000-0005-0000-0000-0000DE010000}"/>
    <cellStyle name="Százalék 3 3" xfId="479" xr:uid="{00000000-0005-0000-0000-0000DF010000}"/>
    <cellStyle name="Százalék 4" xfId="480" xr:uid="{00000000-0005-0000-0000-0000E0010000}"/>
    <cellStyle name="Százalék 5" xfId="481" xr:uid="{00000000-0005-0000-0000-0000E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topLeftCell="A31" zoomScale="110" zoomScaleNormal="110" zoomScaleSheetLayoutView="120" workbookViewId="0">
      <selection activeCell="H46" sqref="H46"/>
    </sheetView>
  </sheetViews>
  <sheetFormatPr defaultColWidth="11.42578125" defaultRowHeight="11.25" x14ac:dyDescent="0.2"/>
  <cols>
    <col min="1" max="1" width="2.5703125" style="21" customWidth="1"/>
    <col min="2" max="2" width="2.7109375" style="20" customWidth="1"/>
    <col min="3" max="3" width="61" style="20" customWidth="1"/>
    <col min="4" max="4" width="10.7109375" style="20" bestFit="1" customWidth="1"/>
    <col min="5" max="5" width="23.42578125" style="20" hidden="1" customWidth="1"/>
    <col min="6" max="6" width="11" style="20" customWidth="1"/>
    <col min="7" max="8" width="10.5703125" style="20" bestFit="1" customWidth="1"/>
    <col min="9" max="11" width="17.140625" style="20" customWidth="1"/>
    <col min="12" max="12" width="15.7109375" style="20" customWidth="1"/>
    <col min="13" max="16384" width="11.42578125" style="20"/>
  </cols>
  <sheetData>
    <row r="1" spans="1:12" ht="15.75" x14ac:dyDescent="0.25">
      <c r="A1" s="69"/>
      <c r="B1" s="68"/>
      <c r="C1" s="68"/>
      <c r="D1" s="68"/>
      <c r="E1" s="68"/>
      <c r="F1" s="68"/>
      <c r="G1" s="68"/>
      <c r="H1" s="68"/>
      <c r="I1" s="68"/>
      <c r="J1" s="68"/>
      <c r="K1" s="68"/>
      <c r="L1" s="19"/>
    </row>
    <row r="2" spans="1:12" s="18" customFormat="1" ht="17.25" customHeight="1" x14ac:dyDescent="0.2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150" t="s">
        <v>127</v>
      </c>
    </row>
    <row r="3" spans="1:12" ht="43.5" customHeight="1" x14ac:dyDescent="0.3">
      <c r="A3" s="289" t="s">
        <v>125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</row>
    <row r="4" spans="1:12" ht="15" customHeight="1" x14ac:dyDescent="0.2">
      <c r="A4" s="302" t="s">
        <v>94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2" ht="25.5" customHeight="1" thickBot="1" x14ac:dyDescent="0.25">
      <c r="A5" s="69"/>
      <c r="B5" s="68"/>
      <c r="C5" s="68"/>
      <c r="D5" s="68"/>
      <c r="E5" s="68"/>
      <c r="F5" s="68"/>
      <c r="G5" s="68"/>
      <c r="H5" s="68"/>
      <c r="I5" s="68"/>
      <c r="J5" s="68"/>
      <c r="K5" s="68"/>
      <c r="L5" s="207" t="s">
        <v>42</v>
      </c>
    </row>
    <row r="6" spans="1:12" s="23" customFormat="1" ht="15" thickBot="1" x14ac:dyDescent="0.2">
      <c r="A6" s="94"/>
      <c r="B6" s="70"/>
      <c r="C6" s="71"/>
      <c r="D6" s="299" t="s">
        <v>55</v>
      </c>
      <c r="E6" s="300"/>
      <c r="F6" s="300"/>
      <c r="G6" s="300"/>
      <c r="H6" s="300"/>
      <c r="I6" s="300"/>
      <c r="J6" s="300"/>
      <c r="K6" s="300"/>
      <c r="L6" s="301"/>
    </row>
    <row r="7" spans="1:12" s="24" customFormat="1" ht="47.25" customHeight="1" thickBot="1" x14ac:dyDescent="0.25">
      <c r="A7" s="304" t="s">
        <v>95</v>
      </c>
      <c r="B7" s="305"/>
      <c r="C7" s="306"/>
      <c r="D7" s="299" t="s">
        <v>37</v>
      </c>
      <c r="E7" s="300"/>
      <c r="F7" s="300"/>
      <c r="G7" s="300"/>
      <c r="H7" s="300"/>
      <c r="I7" s="300"/>
      <c r="J7" s="300"/>
      <c r="K7" s="300"/>
      <c r="L7" s="301"/>
    </row>
    <row r="8" spans="1:12" s="25" customFormat="1" ht="25.5" customHeight="1" x14ac:dyDescent="0.2">
      <c r="A8" s="291" t="s">
        <v>35</v>
      </c>
      <c r="B8" s="292"/>
      <c r="C8" s="293"/>
      <c r="D8" s="297" t="s">
        <v>122</v>
      </c>
      <c r="E8" s="264" t="s">
        <v>86</v>
      </c>
      <c r="F8" s="264" t="s">
        <v>96</v>
      </c>
      <c r="G8" s="264" t="s">
        <v>116</v>
      </c>
      <c r="H8" s="264" t="s">
        <v>119</v>
      </c>
      <c r="I8" s="264" t="s">
        <v>123</v>
      </c>
      <c r="J8" s="268" t="s">
        <v>123</v>
      </c>
      <c r="K8" s="269"/>
      <c r="L8" s="270"/>
    </row>
    <row r="9" spans="1:12" s="22" customFormat="1" ht="24.75" customHeight="1" thickBot="1" x14ac:dyDescent="0.2">
      <c r="A9" s="294"/>
      <c r="B9" s="295"/>
      <c r="C9" s="296"/>
      <c r="D9" s="298"/>
      <c r="E9" s="265"/>
      <c r="F9" s="265"/>
      <c r="G9" s="265"/>
      <c r="H9" s="265"/>
      <c r="I9" s="265"/>
      <c r="J9" s="75" t="s">
        <v>41</v>
      </c>
      <c r="K9" s="75" t="s">
        <v>77</v>
      </c>
      <c r="L9" s="76" t="s">
        <v>78</v>
      </c>
    </row>
    <row r="10" spans="1:12" s="213" customFormat="1" ht="26.25" customHeight="1" x14ac:dyDescent="0.2">
      <c r="A10" s="310" t="s">
        <v>2</v>
      </c>
      <c r="B10" s="311"/>
      <c r="C10" s="312"/>
      <c r="D10" s="210"/>
      <c r="E10" s="211"/>
      <c r="F10" s="211"/>
      <c r="G10" s="211"/>
      <c r="H10" s="211"/>
      <c r="I10" s="211"/>
      <c r="J10" s="211"/>
      <c r="K10" s="211"/>
      <c r="L10" s="212"/>
    </row>
    <row r="11" spans="1:12" s="27" customFormat="1" ht="10.5" x14ac:dyDescent="0.15">
      <c r="A11" s="77" t="s">
        <v>60</v>
      </c>
      <c r="B11" s="78" t="s">
        <v>83</v>
      </c>
      <c r="C11" s="79"/>
      <c r="D11" s="102">
        <f>+'KIADÁSOK_BEVÉTELEK intézményenk'!D10</f>
        <v>10535311</v>
      </c>
      <c r="E11" s="102">
        <f>SUM(E12:E15)</f>
        <v>0</v>
      </c>
      <c r="F11" s="102">
        <f>+'KIADÁSOK_BEVÉTELEK intézményenk'!F10</f>
        <v>0</v>
      </c>
      <c r="G11" s="102">
        <f>+'KIADÁSOK_BEVÉTELEK intézményenk'!G10</f>
        <v>469850.6</v>
      </c>
      <c r="H11" s="102">
        <f>+'KIADÁSOK_BEVÉTELEK intézményenk'!H10</f>
        <v>399091.9</v>
      </c>
      <c r="I11" s="102">
        <f>+'KIADÁSOK_BEVÉTELEK intézményenk'!I10</f>
        <v>11404253.5</v>
      </c>
      <c r="J11" s="102">
        <f>SUM(J12:J15)</f>
        <v>10339910.5</v>
      </c>
      <c r="K11" s="102">
        <f>SUM(K12:K15)</f>
        <v>1064343</v>
      </c>
      <c r="L11" s="103">
        <f>SUM(L12:L15)</f>
        <v>0</v>
      </c>
    </row>
    <row r="12" spans="1:12" s="28" customFormat="1" x14ac:dyDescent="0.2">
      <c r="A12" s="80"/>
      <c r="B12" s="81" t="s">
        <v>71</v>
      </c>
      <c r="C12" s="82" t="s">
        <v>26</v>
      </c>
      <c r="D12" s="104">
        <f>'KIADÁSOK_BEVÉTELEK intézményenk'!D11</f>
        <v>6667384</v>
      </c>
      <c r="E12" s="105">
        <f>'KIADÁSOK_BEVÉTELEK intézményenk'!E11</f>
        <v>0</v>
      </c>
      <c r="F12" s="106">
        <f>+'KIADÁSOK_BEVÉTELEK intézményenk'!F11</f>
        <v>0</v>
      </c>
      <c r="G12" s="106">
        <f>+'KIADÁSOK_BEVÉTELEK intézményenk'!G11</f>
        <v>204266</v>
      </c>
      <c r="H12" s="106">
        <f>+'KIADÁSOK_BEVÉTELEK intézményenk'!H11</f>
        <v>393140.9</v>
      </c>
      <c r="I12" s="106">
        <f>+'KIADÁSOK_BEVÉTELEK intézményenk'!I11</f>
        <v>7264790.9000000004</v>
      </c>
      <c r="J12" s="105">
        <f>'KIADÁSOK_BEVÉTELEK intézményenk'!J11</f>
        <v>7264790.9000000004</v>
      </c>
      <c r="K12" s="105">
        <f>'KIADÁSOK_BEVÉTELEK intézményenk'!K11</f>
        <v>0</v>
      </c>
      <c r="L12" s="107">
        <f>'KIADÁSOK_BEVÉTELEK intézményenk'!L11</f>
        <v>0</v>
      </c>
    </row>
    <row r="13" spans="1:12" s="28" customFormat="1" x14ac:dyDescent="0.2">
      <c r="A13" s="80"/>
      <c r="B13" s="81" t="s">
        <v>72</v>
      </c>
      <c r="C13" s="82" t="s">
        <v>15</v>
      </c>
      <c r="D13" s="104">
        <f>'KIADÁSOK_BEVÉTELEK intézményenk'!D12</f>
        <v>0</v>
      </c>
      <c r="E13" s="105">
        <f>'KIADÁSOK_BEVÉTELEK intézményenk'!E12</f>
        <v>0</v>
      </c>
      <c r="F13" s="106">
        <f>+'KIADÁSOK_BEVÉTELEK intézményenk'!F12</f>
        <v>0</v>
      </c>
      <c r="G13" s="106">
        <f>+'KIADÁSOK_BEVÉTELEK intézményenk'!G12</f>
        <v>209688</v>
      </c>
      <c r="H13" s="106">
        <f>+'KIADÁSOK_BEVÉTELEK intézményenk'!H12</f>
        <v>0</v>
      </c>
      <c r="I13" s="106">
        <f>+'KIADÁSOK_BEVÉTELEK intézményenk'!I12</f>
        <v>209688</v>
      </c>
      <c r="J13" s="105">
        <f>'KIADÁSOK_BEVÉTELEK intézményenk'!J12</f>
        <v>209688</v>
      </c>
      <c r="K13" s="105">
        <f>'KIADÁSOK_BEVÉTELEK intézményenk'!K12</f>
        <v>0</v>
      </c>
      <c r="L13" s="107">
        <f>'KIADÁSOK_BEVÉTELEK intézményenk'!L12</f>
        <v>0</v>
      </c>
    </row>
    <row r="14" spans="1:12" s="28" customFormat="1" x14ac:dyDescent="0.2">
      <c r="A14" s="80"/>
      <c r="B14" s="81" t="s">
        <v>73</v>
      </c>
      <c r="C14" s="8" t="s">
        <v>98</v>
      </c>
      <c r="D14" s="104">
        <f>'KIADÁSOK_BEVÉTELEK intézményenk'!D13</f>
        <v>0</v>
      </c>
      <c r="E14" s="105">
        <f>'KIADÁSOK_BEVÉTELEK intézményenk'!E13</f>
        <v>0</v>
      </c>
      <c r="F14" s="106">
        <f>+'KIADÁSOK_BEVÉTELEK intézményenk'!F13</f>
        <v>0</v>
      </c>
      <c r="G14" s="106">
        <f>+'KIADÁSOK_BEVÉTELEK intézményenk'!G13</f>
        <v>0</v>
      </c>
      <c r="H14" s="106">
        <f>+'KIADÁSOK_BEVÉTELEK intézményenk'!H13</f>
        <v>0</v>
      </c>
      <c r="I14" s="106">
        <f>+'KIADÁSOK_BEVÉTELEK intézményenk'!I13</f>
        <v>0</v>
      </c>
      <c r="J14" s="105">
        <f>'KIADÁSOK_BEVÉTELEK intézményenk'!J13</f>
        <v>0</v>
      </c>
      <c r="K14" s="105">
        <f>'KIADÁSOK_BEVÉTELEK intézményenk'!K13</f>
        <v>0</v>
      </c>
      <c r="L14" s="107">
        <f>'KIADÁSOK_BEVÉTELEK intézményenk'!L13</f>
        <v>0</v>
      </c>
    </row>
    <row r="15" spans="1:12" s="28" customFormat="1" x14ac:dyDescent="0.2">
      <c r="A15" s="80"/>
      <c r="B15" s="81" t="s">
        <v>74</v>
      </c>
      <c r="C15" s="82" t="s">
        <v>110</v>
      </c>
      <c r="D15" s="104">
        <f>'KIADÁSOK_BEVÉTELEK intézményenk'!D14</f>
        <v>3867927</v>
      </c>
      <c r="E15" s="105">
        <f>'KIADÁSOK_BEVÉTELEK intézményenk'!E14</f>
        <v>0</v>
      </c>
      <c r="F15" s="106">
        <f>+'KIADÁSOK_BEVÉTELEK intézményenk'!F14</f>
        <v>0</v>
      </c>
      <c r="G15" s="106">
        <f>+'KIADÁSOK_BEVÉTELEK intézményenk'!G14</f>
        <v>55896.6</v>
      </c>
      <c r="H15" s="106">
        <f>+'KIADÁSOK_BEVÉTELEK intézményenk'!H14</f>
        <v>5951</v>
      </c>
      <c r="I15" s="106">
        <f>+'KIADÁSOK_BEVÉTELEK intézményenk'!I14</f>
        <v>3929774.6</v>
      </c>
      <c r="J15" s="105">
        <f>'KIADÁSOK_BEVÉTELEK intézményenk'!J14</f>
        <v>2865431.6</v>
      </c>
      <c r="K15" s="105">
        <f>'KIADÁSOK_BEVÉTELEK intézményenk'!K14</f>
        <v>1064343</v>
      </c>
      <c r="L15" s="107">
        <f>'KIADÁSOK_BEVÉTELEK intézményenk'!L14</f>
        <v>0</v>
      </c>
    </row>
    <row r="16" spans="1:12" s="29" customFormat="1" ht="10.5" x14ac:dyDescent="0.15">
      <c r="A16" s="84" t="s">
        <v>61</v>
      </c>
      <c r="B16" s="83" t="s">
        <v>16</v>
      </c>
      <c r="C16" s="85"/>
      <c r="D16" s="102">
        <f>+'KIADÁSOK_BEVÉTELEK intézményenk'!D15</f>
        <v>13141185</v>
      </c>
      <c r="E16" s="109">
        <f t="shared" ref="E16:L16" si="0">SUM(E17:E18)</f>
        <v>0</v>
      </c>
      <c r="F16" s="102">
        <f>+'KIADÁSOK_BEVÉTELEK intézményenk'!F15</f>
        <v>0</v>
      </c>
      <c r="G16" s="102">
        <f>+'KIADÁSOK_BEVÉTELEK intézményenk'!G15</f>
        <v>30131.9</v>
      </c>
      <c r="H16" s="102">
        <f>+'KIADÁSOK_BEVÉTELEK intézményenk'!H15</f>
        <v>137180.1</v>
      </c>
      <c r="I16" s="102">
        <f>+'KIADÁSOK_BEVÉTELEK intézményenk'!I15</f>
        <v>13308497</v>
      </c>
      <c r="J16" s="109">
        <f t="shared" si="0"/>
        <v>10461497</v>
      </c>
      <c r="K16" s="109">
        <f t="shared" si="0"/>
        <v>2847000</v>
      </c>
      <c r="L16" s="110">
        <f t="shared" si="0"/>
        <v>0</v>
      </c>
    </row>
    <row r="17" spans="1:12" s="28" customFormat="1" x14ac:dyDescent="0.2">
      <c r="A17" s="80"/>
      <c r="B17" s="81" t="s">
        <v>71</v>
      </c>
      <c r="C17" s="8" t="s">
        <v>99</v>
      </c>
      <c r="D17" s="104">
        <f>'KIADÁSOK_BEVÉTELEK intézményenk'!D16</f>
        <v>12840884</v>
      </c>
      <c r="E17" s="105">
        <f>'KIADÁSOK_BEVÉTELEK intézményenk'!E16</f>
        <v>0</v>
      </c>
      <c r="F17" s="106">
        <f>+'KIADÁSOK_BEVÉTELEK intézményenk'!F16</f>
        <v>0</v>
      </c>
      <c r="G17" s="106">
        <f>+'KIADÁSOK_BEVÉTELEK intézményenk'!G16</f>
        <v>0</v>
      </c>
      <c r="H17" s="106">
        <f>+'KIADÁSOK_BEVÉTELEK intézményenk'!H16</f>
        <v>60000.4</v>
      </c>
      <c r="I17" s="106">
        <f>+'KIADÁSOK_BEVÉTELEK intézményenk'!I16</f>
        <v>12900884.4</v>
      </c>
      <c r="J17" s="105">
        <f>'KIADÁSOK_BEVÉTELEK intézményenk'!J16</f>
        <v>10130884.4</v>
      </c>
      <c r="K17" s="105">
        <f>'KIADÁSOK_BEVÉTELEK intézményenk'!K16</f>
        <v>2770000</v>
      </c>
      <c r="L17" s="107">
        <f>'KIADÁSOK_BEVÉTELEK intézményenk'!L16</f>
        <v>0</v>
      </c>
    </row>
    <row r="18" spans="1:12" s="28" customFormat="1" x14ac:dyDescent="0.2">
      <c r="A18" s="80"/>
      <c r="B18" s="81" t="s">
        <v>72</v>
      </c>
      <c r="C18" s="8" t="s">
        <v>100</v>
      </c>
      <c r="D18" s="104">
        <f>'KIADÁSOK_BEVÉTELEK intézményenk'!D17</f>
        <v>300301</v>
      </c>
      <c r="E18" s="105">
        <f>'KIADÁSOK_BEVÉTELEK intézményenk'!E17</f>
        <v>0</v>
      </c>
      <c r="F18" s="106">
        <f>+'KIADÁSOK_BEVÉTELEK intézményenk'!F17</f>
        <v>0</v>
      </c>
      <c r="G18" s="106">
        <f>+'KIADÁSOK_BEVÉTELEK intézményenk'!G17</f>
        <v>30131.9</v>
      </c>
      <c r="H18" s="106">
        <f>+'KIADÁSOK_BEVÉTELEK intézményenk'!H17</f>
        <v>77179.7</v>
      </c>
      <c r="I18" s="106">
        <f>+'KIADÁSOK_BEVÉTELEK intézményenk'!I17</f>
        <v>407612.60000000003</v>
      </c>
      <c r="J18" s="105">
        <f>'KIADÁSOK_BEVÉTELEK intézményenk'!J17</f>
        <v>330612.60000000003</v>
      </c>
      <c r="K18" s="105">
        <f>'KIADÁSOK_BEVÉTELEK intézményenk'!K17</f>
        <v>77000</v>
      </c>
      <c r="L18" s="107">
        <f>'KIADÁSOK_BEVÉTELEK intézményenk'!L17</f>
        <v>0</v>
      </c>
    </row>
    <row r="19" spans="1:12" s="30" customFormat="1" ht="10.5" x14ac:dyDescent="0.15">
      <c r="A19" s="86" t="s">
        <v>62</v>
      </c>
      <c r="B19" s="87" t="s">
        <v>17</v>
      </c>
      <c r="C19" s="88"/>
      <c r="D19" s="108">
        <f>'KIADÁSOK_BEVÉTELEK intézményenk'!D18</f>
        <v>5143814</v>
      </c>
      <c r="E19" s="109">
        <f>'KIADÁSOK_BEVÉTELEK intézményenk'!E18</f>
        <v>0</v>
      </c>
      <c r="F19" s="102">
        <f>+'KIADÁSOK_BEVÉTELEK intézményenk'!F18</f>
        <v>0</v>
      </c>
      <c r="G19" s="102">
        <f>+'KIADÁSOK_BEVÉTELEK intézményenk'!G18</f>
        <v>0</v>
      </c>
      <c r="H19" s="102">
        <f>+'KIADÁSOK_BEVÉTELEK intézményenk'!H18</f>
        <v>153600</v>
      </c>
      <c r="I19" s="102">
        <f>+'KIADÁSOK_BEVÉTELEK intézményenk'!I18</f>
        <v>5297414</v>
      </c>
      <c r="J19" s="109">
        <f>'KIADÁSOK_BEVÉTELEK intézményenk'!J18</f>
        <v>2851754</v>
      </c>
      <c r="K19" s="109">
        <f>'KIADÁSOK_BEVÉTELEK intézményenk'!K18</f>
        <v>2435660</v>
      </c>
      <c r="L19" s="110">
        <f>'KIADÁSOK_BEVÉTELEK intézményenk'!L18</f>
        <v>10000</v>
      </c>
    </row>
    <row r="20" spans="1:12" s="29" customFormat="1" ht="10.5" x14ac:dyDescent="0.15">
      <c r="A20" s="84" t="s">
        <v>63</v>
      </c>
      <c r="B20" s="83" t="s">
        <v>19</v>
      </c>
      <c r="C20" s="85"/>
      <c r="D20" s="102">
        <f>+'KIADÁSOK_BEVÉTELEK intézményenk'!D19</f>
        <v>547063</v>
      </c>
      <c r="E20" s="109">
        <f t="shared" ref="E20:L20" si="1">SUM(E21:E22)</f>
        <v>0</v>
      </c>
      <c r="F20" s="102">
        <f>+'KIADÁSOK_BEVÉTELEK intézményenk'!F19</f>
        <v>0</v>
      </c>
      <c r="G20" s="102">
        <f>+'KIADÁSOK_BEVÉTELEK intézményenk'!G19</f>
        <v>0</v>
      </c>
      <c r="H20" s="102">
        <f>+'KIADÁSOK_BEVÉTELEK intézményenk'!H19</f>
        <v>0</v>
      </c>
      <c r="I20" s="102">
        <f>+'KIADÁSOK_BEVÉTELEK intézményenk'!I19</f>
        <v>547063</v>
      </c>
      <c r="J20" s="109">
        <f t="shared" si="1"/>
        <v>0</v>
      </c>
      <c r="K20" s="109">
        <f t="shared" si="1"/>
        <v>547063</v>
      </c>
      <c r="L20" s="110">
        <f t="shared" si="1"/>
        <v>0</v>
      </c>
    </row>
    <row r="21" spans="1:12" s="28" customFormat="1" x14ac:dyDescent="0.2">
      <c r="A21" s="80"/>
      <c r="B21" s="81" t="s">
        <v>71</v>
      </c>
      <c r="C21" s="8" t="s">
        <v>101</v>
      </c>
      <c r="D21" s="104">
        <f>'KIADÁSOK_BEVÉTELEK intézményenk'!D20</f>
        <v>2000</v>
      </c>
      <c r="E21" s="105">
        <f>'KIADÁSOK_BEVÉTELEK intézményenk'!E20</f>
        <v>0</v>
      </c>
      <c r="F21" s="106">
        <f>+'KIADÁSOK_BEVÉTELEK intézményenk'!F20</f>
        <v>0</v>
      </c>
      <c r="G21" s="106">
        <f>+'KIADÁSOK_BEVÉTELEK intézményenk'!G20</f>
        <v>0</v>
      </c>
      <c r="H21" s="106">
        <f>+'KIADÁSOK_BEVÉTELEK intézményenk'!H20</f>
        <v>0</v>
      </c>
      <c r="I21" s="106">
        <f>+'KIADÁSOK_BEVÉTELEK intézményenk'!I20</f>
        <v>2000</v>
      </c>
      <c r="J21" s="105">
        <f>'KIADÁSOK_BEVÉTELEK intézményenk'!J20</f>
        <v>0</v>
      </c>
      <c r="K21" s="105">
        <f>'KIADÁSOK_BEVÉTELEK intézményenk'!K20</f>
        <v>2000</v>
      </c>
      <c r="L21" s="107">
        <f>'KIADÁSOK_BEVÉTELEK intézményenk'!L20</f>
        <v>0</v>
      </c>
    </row>
    <row r="22" spans="1:12" s="28" customFormat="1" x14ac:dyDescent="0.2">
      <c r="A22" s="80"/>
      <c r="B22" s="81" t="s">
        <v>72</v>
      </c>
      <c r="C22" s="82" t="s">
        <v>112</v>
      </c>
      <c r="D22" s="104">
        <f>'KIADÁSOK_BEVÉTELEK intézményenk'!D21</f>
        <v>545063</v>
      </c>
      <c r="E22" s="105">
        <f>'KIADÁSOK_BEVÉTELEK intézményenk'!E21</f>
        <v>0</v>
      </c>
      <c r="F22" s="106">
        <f>+'KIADÁSOK_BEVÉTELEK intézményenk'!F21</f>
        <v>0</v>
      </c>
      <c r="G22" s="106">
        <f>+'KIADÁSOK_BEVÉTELEK intézményenk'!G21</f>
        <v>0</v>
      </c>
      <c r="H22" s="106">
        <f>+'KIADÁSOK_BEVÉTELEK intézményenk'!H21</f>
        <v>0</v>
      </c>
      <c r="I22" s="106">
        <f>+'KIADÁSOK_BEVÉTELEK intézményenk'!I21</f>
        <v>545063</v>
      </c>
      <c r="J22" s="105">
        <f>'KIADÁSOK_BEVÉTELEK intézményenk'!J21</f>
        <v>0</v>
      </c>
      <c r="K22" s="105">
        <f>'KIADÁSOK_BEVÉTELEK intézményenk'!K21</f>
        <v>545063</v>
      </c>
      <c r="L22" s="107">
        <f>'KIADÁSOK_BEVÉTELEK intézményenk'!L21</f>
        <v>0</v>
      </c>
    </row>
    <row r="23" spans="1:12" s="31" customFormat="1" ht="12" x14ac:dyDescent="0.2">
      <c r="A23" s="89" t="s">
        <v>64</v>
      </c>
      <c r="B23" s="313" t="s">
        <v>79</v>
      </c>
      <c r="C23" s="314"/>
      <c r="D23" s="111">
        <f>D11+D16+D19+D20</f>
        <v>29367373</v>
      </c>
      <c r="E23" s="112">
        <f>E11+E16+E19+E20</f>
        <v>0</v>
      </c>
      <c r="F23" s="114">
        <f>+'KIADÁSOK_BEVÉTELEK intézményenk'!F22</f>
        <v>0</v>
      </c>
      <c r="G23" s="114">
        <f>+'KIADÁSOK_BEVÉTELEK intézményenk'!G22</f>
        <v>499982.5</v>
      </c>
      <c r="H23" s="114">
        <f>+'KIADÁSOK_BEVÉTELEK intézményenk'!H22</f>
        <v>689872</v>
      </c>
      <c r="I23" s="114">
        <f>+'KIADÁSOK_BEVÉTELEK intézményenk'!I22</f>
        <v>30557227.5</v>
      </c>
      <c r="J23" s="114">
        <f>J11+J16+J19+J20</f>
        <v>23653161.5</v>
      </c>
      <c r="K23" s="114">
        <f>K11+K16+K19+K20</f>
        <v>6894066</v>
      </c>
      <c r="L23" s="116">
        <f>L11+L16+L19+L20</f>
        <v>10000</v>
      </c>
    </row>
    <row r="24" spans="1:12" s="29" customFormat="1" ht="10.5" x14ac:dyDescent="0.15">
      <c r="A24" s="84" t="s">
        <v>65</v>
      </c>
      <c r="B24" s="83" t="s">
        <v>111</v>
      </c>
      <c r="C24" s="85"/>
      <c r="D24" s="108">
        <f>SUM(D25:D27)</f>
        <v>188205</v>
      </c>
      <c r="E24" s="109">
        <f t="shared" ref="E24:L24" si="2">SUM(E25:E27)</f>
        <v>0</v>
      </c>
      <c r="F24" s="102">
        <f>+'KIADÁSOK_BEVÉTELEK intézményenk'!F23</f>
        <v>0</v>
      </c>
      <c r="G24" s="102">
        <f>+'KIADÁSOK_BEVÉTELEK intézményenk'!G23</f>
        <v>340422</v>
      </c>
      <c r="H24" s="102">
        <f>+'KIADÁSOK_BEVÉTELEK intézményenk'!H23</f>
        <v>0</v>
      </c>
      <c r="I24" s="102">
        <f>+'KIADÁSOK_BEVÉTELEK intézményenk'!I23</f>
        <v>528627</v>
      </c>
      <c r="J24" s="109">
        <f t="shared" si="2"/>
        <v>0</v>
      </c>
      <c r="K24" s="109">
        <f t="shared" si="2"/>
        <v>528627</v>
      </c>
      <c r="L24" s="110">
        <f t="shared" si="2"/>
        <v>0</v>
      </c>
    </row>
    <row r="25" spans="1:12" s="28" customFormat="1" x14ac:dyDescent="0.2">
      <c r="A25" s="80"/>
      <c r="B25" s="81" t="s">
        <v>71</v>
      </c>
      <c r="C25" s="82" t="s">
        <v>27</v>
      </c>
      <c r="D25" s="104">
        <f>'KIADÁSOK_BEVÉTELEK intézményenk'!D24</f>
        <v>0</v>
      </c>
      <c r="E25" s="105">
        <f>'KIADÁSOK_BEVÉTELEK intézményenk'!E24</f>
        <v>0</v>
      </c>
      <c r="F25" s="106">
        <f>+'KIADÁSOK_BEVÉTELEK intézményenk'!F24</f>
        <v>0</v>
      </c>
      <c r="G25" s="106">
        <f>+'KIADÁSOK_BEVÉTELEK intézményenk'!G24</f>
        <v>0</v>
      </c>
      <c r="H25" s="106">
        <f>+'KIADÁSOK_BEVÉTELEK intézményenk'!H24</f>
        <v>0</v>
      </c>
      <c r="I25" s="106">
        <f>+'KIADÁSOK_BEVÉTELEK intézményenk'!I24</f>
        <v>0</v>
      </c>
      <c r="J25" s="105">
        <f>'KIADÁSOK_BEVÉTELEK intézményenk'!J24</f>
        <v>0</v>
      </c>
      <c r="K25" s="105">
        <f>'KIADÁSOK_BEVÉTELEK intézményenk'!K24</f>
        <v>0</v>
      </c>
      <c r="L25" s="107">
        <f>'KIADÁSOK_BEVÉTELEK intézményenk'!L24</f>
        <v>0</v>
      </c>
    </row>
    <row r="26" spans="1:12" s="28" customFormat="1" x14ac:dyDescent="0.2">
      <c r="A26" s="80"/>
      <c r="B26" s="81" t="s">
        <v>72</v>
      </c>
      <c r="C26" s="8" t="s">
        <v>98</v>
      </c>
      <c r="D26" s="104">
        <f>'KIADÁSOK_BEVÉTELEK intézményenk'!D25</f>
        <v>0</v>
      </c>
      <c r="E26" s="105">
        <f>'KIADÁSOK_BEVÉTELEK intézményenk'!E25</f>
        <v>0</v>
      </c>
      <c r="F26" s="106">
        <f>+'KIADÁSOK_BEVÉTELEK intézményenk'!F25</f>
        <v>0</v>
      </c>
      <c r="G26" s="106">
        <f>+'KIADÁSOK_BEVÉTELEK intézményenk'!G25</f>
        <v>0</v>
      </c>
      <c r="H26" s="106">
        <f>+'KIADÁSOK_BEVÉTELEK intézményenk'!H25</f>
        <v>0</v>
      </c>
      <c r="I26" s="106">
        <f>+'KIADÁSOK_BEVÉTELEK intézményenk'!I25</f>
        <v>0</v>
      </c>
      <c r="J26" s="105">
        <f>'KIADÁSOK_BEVÉTELEK intézményenk'!J25</f>
        <v>0</v>
      </c>
      <c r="K26" s="105">
        <f>'KIADÁSOK_BEVÉTELEK intézményenk'!K25</f>
        <v>0</v>
      </c>
      <c r="L26" s="107">
        <f>'KIADÁSOK_BEVÉTELEK intézményenk'!L25</f>
        <v>0</v>
      </c>
    </row>
    <row r="27" spans="1:12" s="28" customFormat="1" x14ac:dyDescent="0.2">
      <c r="A27" s="80"/>
      <c r="B27" s="81" t="s">
        <v>73</v>
      </c>
      <c r="C27" s="82" t="s">
        <v>110</v>
      </c>
      <c r="D27" s="104">
        <f>'KIADÁSOK_BEVÉTELEK intézményenk'!D26</f>
        <v>188205</v>
      </c>
      <c r="E27" s="105">
        <f>'KIADÁSOK_BEVÉTELEK intézményenk'!E26</f>
        <v>0</v>
      </c>
      <c r="F27" s="106">
        <f>+'KIADÁSOK_BEVÉTELEK intézményenk'!F26</f>
        <v>0</v>
      </c>
      <c r="G27" s="106">
        <f>+'KIADÁSOK_BEVÉTELEK intézményenk'!G26</f>
        <v>340422</v>
      </c>
      <c r="H27" s="106">
        <f>+'KIADÁSOK_BEVÉTELEK intézményenk'!H26</f>
        <v>0</v>
      </c>
      <c r="I27" s="106">
        <f>+'KIADÁSOK_BEVÉTELEK intézményenk'!I26</f>
        <v>528627</v>
      </c>
      <c r="J27" s="105">
        <f>'KIADÁSOK_BEVÉTELEK intézményenk'!J26</f>
        <v>0</v>
      </c>
      <c r="K27" s="105">
        <f>'KIADÁSOK_BEVÉTELEK intézményenk'!K26</f>
        <v>528627</v>
      </c>
      <c r="L27" s="107">
        <f>'KIADÁSOK_BEVÉTELEK intézményenk'!L26</f>
        <v>0</v>
      </c>
    </row>
    <row r="28" spans="1:12" s="29" customFormat="1" ht="10.5" x14ac:dyDescent="0.15">
      <c r="A28" s="84" t="s">
        <v>66</v>
      </c>
      <c r="B28" s="83" t="s">
        <v>18</v>
      </c>
      <c r="C28" s="85"/>
      <c r="D28" s="108">
        <f>'KIADÁSOK_BEVÉTELEK intézményenk'!D27</f>
        <v>2264681</v>
      </c>
      <c r="E28" s="109">
        <f>'KIADÁSOK_BEVÉTELEK intézményenk'!E27</f>
        <v>0</v>
      </c>
      <c r="F28" s="102">
        <f>+'KIADÁSOK_BEVÉTELEK intézményenk'!F27</f>
        <v>0</v>
      </c>
      <c r="G28" s="102">
        <f>+'KIADÁSOK_BEVÉTELEK intézményenk'!G27</f>
        <v>0</v>
      </c>
      <c r="H28" s="102">
        <f>+'KIADÁSOK_BEVÉTELEK intézményenk'!H27</f>
        <v>650</v>
      </c>
      <c r="I28" s="102">
        <f>+'KIADÁSOK_BEVÉTELEK intézményenk'!I27</f>
        <v>2265331</v>
      </c>
      <c r="J28" s="109">
        <f>'KIADÁSOK_BEVÉTELEK intézményenk'!J27</f>
        <v>650</v>
      </c>
      <c r="K28" s="109">
        <f>'KIADÁSOK_BEVÉTELEK intézményenk'!K27</f>
        <v>2264681</v>
      </c>
      <c r="L28" s="110">
        <f>'KIADÁSOK_BEVÉTELEK intézményenk'!L27</f>
        <v>0</v>
      </c>
    </row>
    <row r="29" spans="1:12" s="29" customFormat="1" ht="10.5" x14ac:dyDescent="0.15">
      <c r="A29" s="84" t="s">
        <v>67</v>
      </c>
      <c r="B29" s="83" t="s">
        <v>20</v>
      </c>
      <c r="C29" s="85"/>
      <c r="D29" s="108">
        <f>SUM(D30:D31)</f>
        <v>153000</v>
      </c>
      <c r="E29" s="109">
        <f t="shared" ref="E29:L29" si="3">SUM(E30:E31)</f>
        <v>149</v>
      </c>
      <c r="F29" s="102">
        <f>+'KIADÁSOK_BEVÉTELEK intézményenk'!F28</f>
        <v>0</v>
      </c>
      <c r="G29" s="102">
        <f>+'KIADÁSOK_BEVÉTELEK intézményenk'!G28</f>
        <v>149</v>
      </c>
      <c r="H29" s="102">
        <f>+'KIADÁSOK_BEVÉTELEK intézményenk'!H28</f>
        <v>0</v>
      </c>
      <c r="I29" s="102">
        <f>+'KIADÁSOK_BEVÉTELEK intézményenk'!I28</f>
        <v>153149</v>
      </c>
      <c r="J29" s="109">
        <f t="shared" si="3"/>
        <v>149</v>
      </c>
      <c r="K29" s="109">
        <f t="shared" si="3"/>
        <v>153000</v>
      </c>
      <c r="L29" s="110">
        <f t="shared" si="3"/>
        <v>0</v>
      </c>
    </row>
    <row r="30" spans="1:12" s="28" customFormat="1" x14ac:dyDescent="0.2">
      <c r="A30" s="80"/>
      <c r="B30" s="81" t="s">
        <v>71</v>
      </c>
      <c r="C30" s="8" t="s">
        <v>101</v>
      </c>
      <c r="D30" s="104">
        <f>'KIADÁSOK_BEVÉTELEK intézményenk'!D29</f>
        <v>3000</v>
      </c>
      <c r="E30" s="105">
        <f>'KIADÁSOK_BEVÉTELEK intézményenk'!E29</f>
        <v>0</v>
      </c>
      <c r="F30" s="106">
        <f>+'KIADÁSOK_BEVÉTELEK intézményenk'!F29</f>
        <v>0</v>
      </c>
      <c r="G30" s="106">
        <f>+'KIADÁSOK_BEVÉTELEK intézményenk'!G29</f>
        <v>0</v>
      </c>
      <c r="H30" s="106">
        <f>+'KIADÁSOK_BEVÉTELEK intézményenk'!H29</f>
        <v>0</v>
      </c>
      <c r="I30" s="106">
        <f>+'KIADÁSOK_BEVÉTELEK intézményenk'!I29</f>
        <v>3000</v>
      </c>
      <c r="J30" s="105">
        <f>'KIADÁSOK_BEVÉTELEK intézményenk'!J29</f>
        <v>0</v>
      </c>
      <c r="K30" s="105">
        <f>'KIADÁSOK_BEVÉTELEK intézményenk'!K29</f>
        <v>3000</v>
      </c>
      <c r="L30" s="107">
        <f>'KIADÁSOK_BEVÉTELEK intézményenk'!L29</f>
        <v>0</v>
      </c>
    </row>
    <row r="31" spans="1:12" s="28" customFormat="1" x14ac:dyDescent="0.2">
      <c r="A31" s="80"/>
      <c r="B31" s="81" t="s">
        <v>72</v>
      </c>
      <c r="C31" s="82" t="s">
        <v>112</v>
      </c>
      <c r="D31" s="104">
        <f>'KIADÁSOK_BEVÉTELEK intézményenk'!D30</f>
        <v>150000</v>
      </c>
      <c r="E31" s="105">
        <f>'KIADÁSOK_BEVÉTELEK intézményenk'!E30</f>
        <v>149</v>
      </c>
      <c r="F31" s="106">
        <f>+'KIADÁSOK_BEVÉTELEK intézményenk'!F30</f>
        <v>0</v>
      </c>
      <c r="G31" s="106">
        <f>+'KIADÁSOK_BEVÉTELEK intézményenk'!G30</f>
        <v>149</v>
      </c>
      <c r="H31" s="106">
        <f>+'KIADÁSOK_BEVÉTELEK intézményenk'!H30</f>
        <v>0</v>
      </c>
      <c r="I31" s="106">
        <f>+'KIADÁSOK_BEVÉTELEK intézményenk'!I30</f>
        <v>150149</v>
      </c>
      <c r="J31" s="105">
        <f>'KIADÁSOK_BEVÉTELEK intézményenk'!J30</f>
        <v>149</v>
      </c>
      <c r="K31" s="105">
        <f>'KIADÁSOK_BEVÉTELEK intézményenk'!K30</f>
        <v>150000</v>
      </c>
      <c r="L31" s="107">
        <f>'KIADÁSOK_BEVÉTELEK intézményenk'!L30</f>
        <v>0</v>
      </c>
    </row>
    <row r="32" spans="1:12" s="31" customFormat="1" ht="12" x14ac:dyDescent="0.2">
      <c r="A32" s="89" t="s">
        <v>68</v>
      </c>
      <c r="B32" s="90" t="s">
        <v>80</v>
      </c>
      <c r="C32" s="91"/>
      <c r="D32" s="113">
        <f t="shared" ref="D32:L32" si="4">D24+D28+D29</f>
        <v>2605886</v>
      </c>
      <c r="E32" s="112">
        <f t="shared" si="4"/>
        <v>149</v>
      </c>
      <c r="F32" s="114">
        <f>+'KIADÁSOK_BEVÉTELEK intézményenk'!F31</f>
        <v>0</v>
      </c>
      <c r="G32" s="114">
        <f>+'KIADÁSOK_BEVÉTELEK intézményenk'!G31</f>
        <v>340571</v>
      </c>
      <c r="H32" s="114">
        <f>+'KIADÁSOK_BEVÉTELEK intézményenk'!H31</f>
        <v>650</v>
      </c>
      <c r="I32" s="114">
        <f>+'KIADÁSOK_BEVÉTELEK intézményenk'!I31</f>
        <v>2947107</v>
      </c>
      <c r="J32" s="114">
        <f t="shared" si="4"/>
        <v>799</v>
      </c>
      <c r="K32" s="114">
        <f t="shared" si="4"/>
        <v>2946308</v>
      </c>
      <c r="L32" s="116">
        <f t="shared" si="4"/>
        <v>0</v>
      </c>
    </row>
    <row r="33" spans="1:12" s="32" customFormat="1" ht="21" customHeight="1" x14ac:dyDescent="0.2">
      <c r="A33" s="93" t="s">
        <v>32</v>
      </c>
      <c r="B33" s="219"/>
      <c r="C33" s="95"/>
      <c r="D33" s="117">
        <f>D23+D32</f>
        <v>31973259</v>
      </c>
      <c r="E33" s="118">
        <f>E23+E32</f>
        <v>149</v>
      </c>
      <c r="F33" s="118">
        <f>+'KIADÁSOK_BEVÉTELEK intézményenk'!F32</f>
        <v>0</v>
      </c>
      <c r="G33" s="118">
        <f>+'KIADÁSOK_BEVÉTELEK intézményenk'!G32</f>
        <v>840553.5</v>
      </c>
      <c r="H33" s="118">
        <f>+'KIADÁSOK_BEVÉTELEK intézményenk'!H32</f>
        <v>690522</v>
      </c>
      <c r="I33" s="118">
        <f>+'KIADÁSOK_BEVÉTELEK intézményenk'!I32</f>
        <v>33504334.5</v>
      </c>
      <c r="J33" s="118">
        <f>J23+J32</f>
        <v>23653960.5</v>
      </c>
      <c r="K33" s="118">
        <f>K23+K32</f>
        <v>9840374</v>
      </c>
      <c r="L33" s="119">
        <f>L23+L32</f>
        <v>10000</v>
      </c>
    </row>
    <row r="34" spans="1:12" s="27" customFormat="1" ht="10.5" x14ac:dyDescent="0.15">
      <c r="A34" s="77" t="s">
        <v>70</v>
      </c>
      <c r="B34" s="78" t="s">
        <v>21</v>
      </c>
      <c r="C34" s="79"/>
      <c r="D34" s="101"/>
      <c r="E34" s="102"/>
      <c r="F34" s="102">
        <f>+'KIADÁSOK_BEVÉTELEK intézményenk'!F33</f>
        <v>0</v>
      </c>
      <c r="G34" s="102">
        <f>+'KIADÁSOK_BEVÉTELEK intézményenk'!G33</f>
        <v>0</v>
      </c>
      <c r="H34" s="102">
        <f>+'KIADÁSOK_BEVÉTELEK intézményenk'!H33</f>
        <v>0</v>
      </c>
      <c r="I34" s="102">
        <f>+'KIADÁSOK_BEVÉTELEK intézményenk'!I33</f>
        <v>0</v>
      </c>
      <c r="J34" s="102"/>
      <c r="K34" s="102"/>
      <c r="L34" s="103"/>
    </row>
    <row r="35" spans="1:12" s="28" customFormat="1" x14ac:dyDescent="0.2">
      <c r="A35" s="80"/>
      <c r="B35" s="92" t="s">
        <v>71</v>
      </c>
      <c r="C35" s="8" t="s">
        <v>102</v>
      </c>
      <c r="D35" s="104">
        <f>'KIADÁSOK_BEVÉTELEK intézményenk'!D34</f>
        <v>2000000</v>
      </c>
      <c r="E35" s="105">
        <f>'KIADÁSOK_BEVÉTELEK intézményenk'!E34</f>
        <v>0</v>
      </c>
      <c r="F35" s="106">
        <f>+'KIADÁSOK_BEVÉTELEK intézményenk'!F34</f>
        <v>0</v>
      </c>
      <c r="G35" s="106">
        <f>+'KIADÁSOK_BEVÉTELEK intézményenk'!G34</f>
        <v>0</v>
      </c>
      <c r="H35" s="106">
        <f>+'KIADÁSOK_BEVÉTELEK intézményenk'!H34</f>
        <v>0</v>
      </c>
      <c r="I35" s="106">
        <f>+'KIADÁSOK_BEVÉTELEK intézményenk'!I34</f>
        <v>2000000</v>
      </c>
      <c r="J35" s="105">
        <f>'KIADÁSOK_BEVÉTELEK intézményenk'!J34</f>
        <v>0</v>
      </c>
      <c r="K35" s="105">
        <f>'KIADÁSOK_BEVÉTELEK intézményenk'!K34</f>
        <v>2000000</v>
      </c>
      <c r="L35" s="107">
        <f>'KIADÁSOK_BEVÉTELEK intézményenk'!L34</f>
        <v>0</v>
      </c>
    </row>
    <row r="36" spans="1:12" s="28" customFormat="1" x14ac:dyDescent="0.2">
      <c r="A36" s="80"/>
      <c r="B36" s="92" t="s">
        <v>72</v>
      </c>
      <c r="C36" s="82" t="s">
        <v>30</v>
      </c>
      <c r="D36" s="104">
        <f>'KIADÁSOK_BEVÉTELEK intézményenk'!D35</f>
        <v>214</v>
      </c>
      <c r="E36" s="105">
        <f>'KIADÁSOK_BEVÉTELEK intézményenk'!E35</f>
        <v>0</v>
      </c>
      <c r="F36" s="106">
        <f>+'KIADÁSOK_BEVÉTELEK intézményenk'!F35</f>
        <v>0</v>
      </c>
      <c r="G36" s="106">
        <f>+'KIADÁSOK_BEVÉTELEK intézményenk'!G35</f>
        <v>0</v>
      </c>
      <c r="H36" s="106">
        <f>+'KIADÁSOK_BEVÉTELEK intézményenk'!H35</f>
        <v>0</v>
      </c>
      <c r="I36" s="106">
        <f>+'KIADÁSOK_BEVÉTELEK intézményenk'!I35</f>
        <v>214</v>
      </c>
      <c r="J36" s="105">
        <f>'KIADÁSOK_BEVÉTELEK intézményenk'!J35</f>
        <v>0</v>
      </c>
      <c r="K36" s="105">
        <f>'KIADÁSOK_BEVÉTELEK intézményenk'!K35</f>
        <v>214</v>
      </c>
      <c r="L36" s="107">
        <f>'KIADÁSOK_BEVÉTELEK intézményenk'!L35</f>
        <v>0</v>
      </c>
    </row>
    <row r="37" spans="1:12" s="28" customFormat="1" x14ac:dyDescent="0.2">
      <c r="A37" s="80"/>
      <c r="B37" s="92" t="s">
        <v>73</v>
      </c>
      <c r="C37" s="82" t="s">
        <v>33</v>
      </c>
      <c r="D37" s="104">
        <f>'KIADÁSOK_BEVÉTELEK intézményenk'!D36</f>
        <v>0</v>
      </c>
      <c r="E37" s="105">
        <f>'KIADÁSOK_BEVÉTELEK intézményenk'!E36</f>
        <v>0</v>
      </c>
      <c r="F37" s="106">
        <f>+'KIADÁSOK_BEVÉTELEK intézményenk'!F36</f>
        <v>0</v>
      </c>
      <c r="G37" s="106">
        <f>+'KIADÁSOK_BEVÉTELEK intézményenk'!G36</f>
        <v>0</v>
      </c>
      <c r="H37" s="106">
        <f>+'KIADÁSOK_BEVÉTELEK intézményenk'!H36</f>
        <v>0</v>
      </c>
      <c r="I37" s="106">
        <f>+'KIADÁSOK_BEVÉTELEK intézményenk'!I36</f>
        <v>0</v>
      </c>
      <c r="J37" s="105">
        <f>'KIADÁSOK_BEVÉTELEK intézményenk'!J36</f>
        <v>0</v>
      </c>
      <c r="K37" s="105">
        <f>'KIADÁSOK_BEVÉTELEK intézményenk'!K36</f>
        <v>0</v>
      </c>
      <c r="L37" s="107">
        <f>'KIADÁSOK_BEVÉTELEK intézményenk'!L36</f>
        <v>0</v>
      </c>
    </row>
    <row r="38" spans="1:12" s="28" customFormat="1" x14ac:dyDescent="0.2">
      <c r="A38" s="80"/>
      <c r="B38" s="92" t="s">
        <v>74</v>
      </c>
      <c r="C38" s="8" t="s">
        <v>103</v>
      </c>
      <c r="D38" s="104">
        <f>'KIADÁSOK_BEVÉTELEK intézményenk'!D37</f>
        <v>4613870</v>
      </c>
      <c r="E38" s="105">
        <f>'KIADÁSOK_BEVÉTELEK intézményenk'!E37</f>
        <v>0</v>
      </c>
      <c r="F38" s="106">
        <f>+'KIADÁSOK_BEVÉTELEK intézményenk'!F37</f>
        <v>0</v>
      </c>
      <c r="G38" s="106">
        <f>+'KIADÁSOK_BEVÉTELEK intézményenk'!G37</f>
        <v>311576.5</v>
      </c>
      <c r="H38" s="106">
        <f>+'KIADÁSOK_BEVÉTELEK intézményenk'!H37</f>
        <v>0</v>
      </c>
      <c r="I38" s="106">
        <f>+'KIADÁSOK_BEVÉTELEK intézményenk'!I37</f>
        <v>4925446.5</v>
      </c>
      <c r="J38" s="105">
        <f>'KIADÁSOK_BEVÉTELEK intézményenk'!J37</f>
        <v>4925446.5</v>
      </c>
      <c r="K38" s="105">
        <f>'KIADÁSOK_BEVÉTELEK intézményenk'!K37</f>
        <v>0</v>
      </c>
      <c r="L38" s="107">
        <f>'KIADÁSOK_BEVÉTELEK intézményenk'!L37</f>
        <v>0</v>
      </c>
    </row>
    <row r="39" spans="1:12" s="28" customFormat="1" x14ac:dyDescent="0.2">
      <c r="A39" s="80"/>
      <c r="B39" s="92" t="s">
        <v>75</v>
      </c>
      <c r="C39" s="82" t="s">
        <v>85</v>
      </c>
      <c r="D39" s="104">
        <f>'KIADÁSOK_BEVÉTELEK intézményenk'!D38</f>
        <v>214780</v>
      </c>
      <c r="E39" s="105">
        <f>'KIADÁSOK_BEVÉTELEK intézményenk'!E38</f>
        <v>0</v>
      </c>
      <c r="F39" s="106">
        <f>+'KIADÁSOK_BEVÉTELEK intézményenk'!F38</f>
        <v>0</v>
      </c>
      <c r="G39" s="106">
        <f>+'KIADÁSOK_BEVÉTELEK intézményenk'!G38</f>
        <v>0</v>
      </c>
      <c r="H39" s="106">
        <f>+'KIADÁSOK_BEVÉTELEK intézményenk'!H38</f>
        <v>0</v>
      </c>
      <c r="I39" s="106">
        <f>+'KIADÁSOK_BEVÉTELEK intézményenk'!I38</f>
        <v>214780</v>
      </c>
      <c r="J39" s="105">
        <f>'KIADÁSOK_BEVÉTELEK intézményenk'!J38</f>
        <v>214780</v>
      </c>
      <c r="K39" s="105">
        <f>'KIADÁSOK_BEVÉTELEK intézményenk'!K38</f>
        <v>0</v>
      </c>
      <c r="L39" s="107">
        <f>'KIADÁSOK_BEVÉTELEK intézményenk'!L38</f>
        <v>0</v>
      </c>
    </row>
    <row r="40" spans="1:12" s="28" customFormat="1" x14ac:dyDescent="0.2">
      <c r="A40" s="80"/>
      <c r="B40" s="92" t="s">
        <v>76</v>
      </c>
      <c r="C40" s="82" t="s">
        <v>39</v>
      </c>
      <c r="D40" s="104"/>
      <c r="E40" s="105"/>
      <c r="F40" s="106"/>
      <c r="G40" s="106"/>
      <c r="H40" s="106"/>
      <c r="I40" s="106"/>
      <c r="J40" s="105"/>
      <c r="K40" s="105"/>
      <c r="L40" s="107"/>
    </row>
    <row r="41" spans="1:12" s="32" customFormat="1" ht="23.25" customHeight="1" x14ac:dyDescent="0.2">
      <c r="A41" s="93" t="s">
        <v>31</v>
      </c>
      <c r="B41" s="219"/>
      <c r="C41" s="95"/>
      <c r="D41" s="117">
        <f>SUM(D35:D40)</f>
        <v>6828864</v>
      </c>
      <c r="E41" s="118">
        <f>SUM(E35:E40)</f>
        <v>0</v>
      </c>
      <c r="F41" s="118">
        <f>+'KIADÁSOK_BEVÉTELEK intézményenk'!F40</f>
        <v>0.4</v>
      </c>
      <c r="G41" s="118">
        <f>+G36+G38</f>
        <v>311576.5</v>
      </c>
      <c r="H41" s="118">
        <f>+H36+H38</f>
        <v>0</v>
      </c>
      <c r="I41" s="118">
        <f>+'KIADÁSOK_BEVÉTELEK intézményenk'!I40</f>
        <v>7140440.5</v>
      </c>
      <c r="J41" s="118">
        <f>SUM(J35:J40)</f>
        <v>5140226.5</v>
      </c>
      <c r="K41" s="118">
        <f>SUM(K35:K40)</f>
        <v>2000214</v>
      </c>
      <c r="L41" s="119">
        <f>SUM(L35:L40)</f>
        <v>0</v>
      </c>
    </row>
    <row r="42" spans="1:12" s="34" customFormat="1" ht="30" customHeight="1" thickBot="1" x14ac:dyDescent="0.25">
      <c r="A42" s="307" t="s">
        <v>4</v>
      </c>
      <c r="B42" s="308"/>
      <c r="C42" s="309"/>
      <c r="D42" s="120">
        <f>D33+D41</f>
        <v>38802123</v>
      </c>
      <c r="E42" s="121">
        <f t="shared" ref="E42:L42" si="5">E33+E41</f>
        <v>149</v>
      </c>
      <c r="F42" s="121">
        <f>+'KIADÁSOK_BEVÉTELEK intézményenk'!F41</f>
        <v>0.4</v>
      </c>
      <c r="G42" s="121">
        <f>+'KIADÁSOK_BEVÉTELEK intézményenk'!G41</f>
        <v>1152130</v>
      </c>
      <c r="H42" s="121">
        <f>+'KIADÁSOK_BEVÉTELEK intézményenk'!H41</f>
        <v>690522</v>
      </c>
      <c r="I42" s="121">
        <f>+'KIADÁSOK_BEVÉTELEK intézményenk'!I41</f>
        <v>40644775</v>
      </c>
      <c r="J42" s="121">
        <f t="shared" si="5"/>
        <v>28794187</v>
      </c>
      <c r="K42" s="121">
        <f t="shared" si="5"/>
        <v>11840588</v>
      </c>
      <c r="L42" s="123">
        <f t="shared" si="5"/>
        <v>10000</v>
      </c>
    </row>
    <row r="43" spans="1:12" s="26" customFormat="1" ht="12.75" x14ac:dyDescent="0.2">
      <c r="A43" s="16"/>
      <c r="B43" s="11"/>
      <c r="C43" s="11"/>
      <c r="D43" s="3"/>
      <c r="E43" s="3"/>
      <c r="F43" s="3"/>
      <c r="G43" s="3"/>
      <c r="H43" s="3"/>
      <c r="I43" s="3"/>
      <c r="J43" s="3"/>
      <c r="K43" s="3"/>
      <c r="L43" s="3"/>
    </row>
    <row r="44" spans="1:12" s="26" customFormat="1" ht="12.75" x14ac:dyDescent="0.2">
      <c r="A44" s="16"/>
      <c r="B44" s="11"/>
      <c r="C44" s="98" t="s">
        <v>44</v>
      </c>
      <c r="D44" s="127">
        <f t="shared" ref="D44:H44" si="6">D33-D77</f>
        <v>-4590446</v>
      </c>
      <c r="E44" s="127">
        <f t="shared" si="6"/>
        <v>149</v>
      </c>
      <c r="F44" s="127">
        <f t="shared" si="6"/>
        <v>0</v>
      </c>
      <c r="G44" s="127">
        <f t="shared" si="6"/>
        <v>-311576.80000000005</v>
      </c>
      <c r="H44" s="127">
        <f t="shared" si="6"/>
        <v>9.9999999976716936E-2</v>
      </c>
      <c r="I44" s="127">
        <f>I33-I77+1</f>
        <v>-4902021.6999999955</v>
      </c>
      <c r="J44" s="127"/>
      <c r="K44" s="3"/>
      <c r="L44" s="3"/>
    </row>
    <row r="45" spans="1:12" s="26" customFormat="1" ht="12.75" x14ac:dyDescent="0.2">
      <c r="A45" s="16"/>
      <c r="B45" s="11"/>
      <c r="C45" s="98" t="s">
        <v>45</v>
      </c>
      <c r="D45" s="127">
        <f t="shared" ref="D45:I45" si="7">D23-D68+D41-D84</f>
        <v>2878587</v>
      </c>
      <c r="E45" s="127">
        <f t="shared" si="7"/>
        <v>0</v>
      </c>
      <c r="F45" s="127">
        <f t="shared" si="7"/>
        <v>0.4</v>
      </c>
      <c r="G45" s="127">
        <f t="shared" si="7"/>
        <v>202144.69999999995</v>
      </c>
      <c r="H45" s="127">
        <f>H23-H68+H41-H84+0.5</f>
        <v>21212.099999999977</v>
      </c>
      <c r="I45" s="127">
        <f t="shared" si="7"/>
        <v>3101943.299999997</v>
      </c>
      <c r="J45" s="127"/>
      <c r="K45" s="3"/>
      <c r="L45" s="3"/>
    </row>
    <row r="46" spans="1:12" s="26" customFormat="1" ht="12.75" x14ac:dyDescent="0.2">
      <c r="A46" s="16"/>
      <c r="B46" s="11"/>
      <c r="C46" s="98" t="s">
        <v>46</v>
      </c>
      <c r="D46" s="127">
        <f>D32-D76-1</f>
        <v>-2878587</v>
      </c>
      <c r="E46" s="127">
        <f>E32-E76</f>
        <v>149</v>
      </c>
      <c r="F46" s="127">
        <f>F32-F76</f>
        <v>0</v>
      </c>
      <c r="G46" s="127">
        <f>G32-G76</f>
        <v>-202145</v>
      </c>
      <c r="H46" s="127">
        <f>H32-H76</f>
        <v>-21211.500000000029</v>
      </c>
      <c r="I46" s="127">
        <f>I32-I76</f>
        <v>-3101942.5</v>
      </c>
      <c r="J46" s="127"/>
      <c r="K46" s="3"/>
      <c r="L46" s="3"/>
    </row>
    <row r="47" spans="1:12" s="26" customFormat="1" ht="12.75" x14ac:dyDescent="0.2">
      <c r="A47" s="16"/>
      <c r="B47" s="11"/>
      <c r="C47" s="11"/>
      <c r="D47" s="3"/>
      <c r="E47" s="3"/>
      <c r="F47" s="3"/>
      <c r="G47" s="3"/>
      <c r="H47" s="3"/>
      <c r="I47" s="3"/>
      <c r="J47" s="3"/>
      <c r="K47" s="3"/>
      <c r="L47" s="3"/>
    </row>
    <row r="48" spans="1:12" s="35" customFormat="1" ht="21.75" customHeight="1" x14ac:dyDescent="0.25">
      <c r="A48" s="16"/>
      <c r="B48" s="11"/>
      <c r="C48" s="11"/>
      <c r="D48" s="3"/>
      <c r="E48" s="3"/>
      <c r="F48" s="3"/>
      <c r="G48" s="3"/>
      <c r="H48" s="3"/>
      <c r="I48" s="3"/>
      <c r="J48" s="3"/>
      <c r="K48" s="3"/>
      <c r="L48" s="19"/>
    </row>
    <row r="49" spans="1:12" s="35" customFormat="1" ht="12.75" x14ac:dyDescent="0.2">
      <c r="A49" s="16"/>
      <c r="B49" s="11"/>
      <c r="C49" s="11"/>
      <c r="D49" s="3"/>
      <c r="E49" s="3"/>
      <c r="F49" s="3"/>
      <c r="G49" s="3"/>
      <c r="H49" s="3"/>
      <c r="I49" s="3"/>
      <c r="J49" s="3"/>
      <c r="K49" s="3"/>
      <c r="L49" s="150" t="s">
        <v>128</v>
      </c>
    </row>
    <row r="50" spans="1:12" s="35" customFormat="1" ht="39" customHeight="1" x14ac:dyDescent="0.3">
      <c r="A50" s="290" t="s">
        <v>124</v>
      </c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</row>
    <row r="51" spans="1:12" s="35" customFormat="1" ht="27.75" customHeight="1" thickBot="1" x14ac:dyDescent="0.2">
      <c r="A51" s="16"/>
      <c r="B51" s="11"/>
      <c r="C51" s="11"/>
      <c r="D51" s="3"/>
      <c r="E51" s="3"/>
      <c r="F51" s="3"/>
      <c r="G51" s="3"/>
      <c r="H51" s="3"/>
      <c r="I51" s="3"/>
      <c r="J51" s="3"/>
      <c r="K51" s="3"/>
      <c r="L51" s="208" t="s">
        <v>42</v>
      </c>
    </row>
    <row r="52" spans="1:12" s="23" customFormat="1" ht="15" thickBot="1" x14ac:dyDescent="0.2">
      <c r="A52" s="17"/>
      <c r="B52" s="5"/>
      <c r="C52" s="6"/>
      <c r="D52" s="255" t="s">
        <v>55</v>
      </c>
      <c r="E52" s="256"/>
      <c r="F52" s="256"/>
      <c r="G52" s="256"/>
      <c r="H52" s="256"/>
      <c r="I52" s="256"/>
      <c r="J52" s="256"/>
      <c r="K52" s="256"/>
      <c r="L52" s="257"/>
    </row>
    <row r="53" spans="1:12" s="24" customFormat="1" ht="47.25" customHeight="1" thickBot="1" x14ac:dyDescent="0.25">
      <c r="A53" s="252" t="s">
        <v>95</v>
      </c>
      <c r="B53" s="253"/>
      <c r="C53" s="254"/>
      <c r="D53" s="255" t="s">
        <v>37</v>
      </c>
      <c r="E53" s="256"/>
      <c r="F53" s="256"/>
      <c r="G53" s="256"/>
      <c r="H53" s="256"/>
      <c r="I53" s="256"/>
      <c r="J53" s="256"/>
      <c r="K53" s="256"/>
      <c r="L53" s="257"/>
    </row>
    <row r="54" spans="1:12" s="25" customFormat="1" ht="27" customHeight="1" x14ac:dyDescent="0.2">
      <c r="A54" s="258" t="s">
        <v>35</v>
      </c>
      <c r="B54" s="259"/>
      <c r="C54" s="260"/>
      <c r="D54" s="271" t="s">
        <v>122</v>
      </c>
      <c r="E54" s="266" t="s">
        <v>86</v>
      </c>
      <c r="F54" s="264" t="s">
        <v>96</v>
      </c>
      <c r="G54" s="264" t="s">
        <v>118</v>
      </c>
      <c r="H54" s="264" t="s">
        <v>121</v>
      </c>
      <c r="I54" s="264" t="s">
        <v>123</v>
      </c>
      <c r="J54" s="273" t="s">
        <v>123</v>
      </c>
      <c r="K54" s="274"/>
      <c r="L54" s="275"/>
    </row>
    <row r="55" spans="1:12" s="22" customFormat="1" ht="24.75" customHeight="1" thickBot="1" x14ac:dyDescent="0.2">
      <c r="A55" s="261"/>
      <c r="B55" s="262"/>
      <c r="C55" s="263"/>
      <c r="D55" s="272"/>
      <c r="E55" s="267"/>
      <c r="F55" s="265"/>
      <c r="G55" s="265"/>
      <c r="H55" s="265"/>
      <c r="I55" s="265"/>
      <c r="J55" s="10" t="s">
        <v>41</v>
      </c>
      <c r="K55" s="10" t="s">
        <v>77</v>
      </c>
      <c r="L55" s="7" t="s">
        <v>78</v>
      </c>
    </row>
    <row r="56" spans="1:12" s="26" customFormat="1" ht="28.5" customHeight="1" x14ac:dyDescent="0.2">
      <c r="A56" s="277" t="s">
        <v>1</v>
      </c>
      <c r="B56" s="278"/>
      <c r="C56" s="279"/>
      <c r="D56" s="126"/>
      <c r="E56" s="124"/>
      <c r="F56" s="124"/>
      <c r="G56" s="124"/>
      <c r="H56" s="124"/>
      <c r="I56" s="124"/>
      <c r="J56" s="124"/>
      <c r="K56" s="124"/>
      <c r="L56" s="125"/>
    </row>
    <row r="57" spans="1:12" s="29" customFormat="1" ht="10.5" x14ac:dyDescent="0.2">
      <c r="A57" s="14" t="s">
        <v>60</v>
      </c>
      <c r="B57" s="280" t="s">
        <v>7</v>
      </c>
      <c r="C57" s="281"/>
      <c r="D57" s="108">
        <f>'KIADÁSOK_BEVÉTELEK intézményenk'!D43</f>
        <v>11342643</v>
      </c>
      <c r="E57" s="109">
        <f>'KIADÁSOK_BEVÉTELEK intézményenk'!E43</f>
        <v>0</v>
      </c>
      <c r="F57" s="109">
        <f>+'KIADÁSOK_BEVÉTELEK intézményenk'!F43</f>
        <v>0</v>
      </c>
      <c r="G57" s="109">
        <f>+'KIADÁSOK_BEVÉTELEK intézményenk'!G43</f>
        <v>261443.4</v>
      </c>
      <c r="H57" s="109">
        <f>+'KIADÁSOK_BEVÉTELEK intézményenk'!H43</f>
        <v>98789.5</v>
      </c>
      <c r="I57" s="109">
        <f>+'KIADÁSOK_BEVÉTELEK intézményenk'!I43</f>
        <v>11702874.899999999</v>
      </c>
      <c r="J57" s="109">
        <f>'KIADÁSOK_BEVÉTELEK intézményenk'!J43</f>
        <v>9656761.8999999985</v>
      </c>
      <c r="K57" s="109">
        <f>'KIADÁSOK_BEVÉTELEK intézményenk'!K43</f>
        <v>2046113</v>
      </c>
      <c r="L57" s="110">
        <f>'KIADÁSOK_BEVÉTELEK intézményenk'!L43</f>
        <v>0</v>
      </c>
    </row>
    <row r="58" spans="1:12" s="29" customFormat="1" ht="10.5" x14ac:dyDescent="0.2">
      <c r="A58" s="14" t="s">
        <v>61</v>
      </c>
      <c r="B58" s="280" t="s">
        <v>104</v>
      </c>
      <c r="C58" s="281"/>
      <c r="D58" s="108">
        <f>'KIADÁSOK_BEVÉTELEK intézményenk'!D44</f>
        <v>1690645</v>
      </c>
      <c r="E58" s="109">
        <f>'KIADÁSOK_BEVÉTELEK intézményenk'!E44</f>
        <v>0</v>
      </c>
      <c r="F58" s="109">
        <f>+'KIADÁSOK_BEVÉTELEK intézményenk'!F44</f>
        <v>0</v>
      </c>
      <c r="G58" s="109">
        <f>+'KIADÁSOK_BEVÉTELEK intézményenk'!G44</f>
        <v>57952</v>
      </c>
      <c r="H58" s="109">
        <f>+'KIADÁSOK_BEVÉTELEK intézményenk'!H44</f>
        <v>-20904.5</v>
      </c>
      <c r="I58" s="109">
        <f>+'KIADÁSOK_BEVÉTELEK intézményenk'!I44</f>
        <v>1727692.5</v>
      </c>
      <c r="J58" s="109">
        <f>'KIADÁSOK_BEVÉTELEK intézményenk'!J44</f>
        <v>1152646.5</v>
      </c>
      <c r="K58" s="109">
        <f>'KIADÁSOK_BEVÉTELEK intézményenk'!K44</f>
        <v>575046</v>
      </c>
      <c r="L58" s="110">
        <f>'KIADÁSOK_BEVÉTELEK intézményenk'!L44</f>
        <v>0</v>
      </c>
    </row>
    <row r="59" spans="1:12" s="29" customFormat="1" ht="10.5" x14ac:dyDescent="0.2">
      <c r="A59" s="14" t="s">
        <v>62</v>
      </c>
      <c r="B59" s="280" t="s">
        <v>0</v>
      </c>
      <c r="C59" s="281"/>
      <c r="D59" s="108">
        <f>'KIADÁSOK_BEVÉTELEK intézményenk'!D45</f>
        <v>11934219</v>
      </c>
      <c r="E59" s="109">
        <f>'KIADÁSOK_BEVÉTELEK intézményenk'!E45</f>
        <v>0</v>
      </c>
      <c r="F59" s="109">
        <f>+'KIADÁSOK_BEVÉTELEK intézményenk'!F45</f>
        <v>0</v>
      </c>
      <c r="G59" s="109">
        <f>+'KIADÁSOK_BEVÉTELEK intézményenk'!G45</f>
        <v>52598.9</v>
      </c>
      <c r="H59" s="109">
        <f>+'KIADÁSOK_BEVÉTELEK intézményenk'!H45</f>
        <v>121202.1</v>
      </c>
      <c r="I59" s="109">
        <f>+'KIADÁSOK_BEVÉTELEK intézményenk'!I45</f>
        <v>12108020</v>
      </c>
      <c r="J59" s="109">
        <f>'KIADÁSOK_BEVÉTELEK intézményenk'!J45</f>
        <v>9478073</v>
      </c>
      <c r="K59" s="109">
        <f>'KIADÁSOK_BEVÉTELEK intézményenk'!K45</f>
        <v>2624884</v>
      </c>
      <c r="L59" s="110">
        <f>'KIADÁSOK_BEVÉTELEK intézményenk'!L45</f>
        <v>5063</v>
      </c>
    </row>
    <row r="60" spans="1:12" s="29" customFormat="1" ht="10.5" x14ac:dyDescent="0.2">
      <c r="A60" s="14" t="s">
        <v>63</v>
      </c>
      <c r="B60" s="280" t="s">
        <v>3</v>
      </c>
      <c r="C60" s="281"/>
      <c r="D60" s="108">
        <f>'KIADÁSOK_BEVÉTELEK intézményenk'!D46</f>
        <v>430281</v>
      </c>
      <c r="E60" s="109">
        <f>'KIADÁSOK_BEVÉTELEK intézményenk'!E46</f>
        <v>0</v>
      </c>
      <c r="F60" s="109">
        <f>+'KIADÁSOK_BEVÉTELEK intézményenk'!F46</f>
        <v>0</v>
      </c>
      <c r="G60" s="109">
        <f>+'KIADÁSOK_BEVÉTELEK intézményenk'!G46</f>
        <v>0</v>
      </c>
      <c r="H60" s="109">
        <f>+'KIADÁSOK_BEVÉTELEK intézményenk'!H46</f>
        <v>-22468</v>
      </c>
      <c r="I60" s="109">
        <f>+'KIADÁSOK_BEVÉTELEK intézményenk'!I46</f>
        <v>407813</v>
      </c>
      <c r="J60" s="109">
        <f>'KIADÁSOK_BEVÉTELEK intézményenk'!J46</f>
        <v>129100</v>
      </c>
      <c r="K60" s="109">
        <f>'KIADÁSOK_BEVÉTELEK intézményenk'!K46</f>
        <v>278513</v>
      </c>
      <c r="L60" s="110">
        <f>'KIADÁSOK_BEVÉTELEK intézményenk'!L46</f>
        <v>200</v>
      </c>
    </row>
    <row r="61" spans="1:12" s="27" customFormat="1" ht="10.5" x14ac:dyDescent="0.15">
      <c r="A61" s="12" t="s">
        <v>64</v>
      </c>
      <c r="B61" s="287" t="s">
        <v>5</v>
      </c>
      <c r="C61" s="288"/>
      <c r="D61" s="108">
        <f>SUM(D62:D67)</f>
        <v>5681444</v>
      </c>
      <c r="E61" s="109">
        <f>SUM(E62:E67)</f>
        <v>0</v>
      </c>
      <c r="F61" s="102">
        <f>+'KIADÁSOK_BEVÉTELEK intézményenk'!F47</f>
        <v>0</v>
      </c>
      <c r="G61" s="102">
        <f>+'KIADÁSOK_BEVÉTELEK intézményenk'!G47</f>
        <v>237420</v>
      </c>
      <c r="H61" s="102">
        <f>+'KIADÁSOK_BEVÉTELEK intézményenk'!H47</f>
        <v>492041.3</v>
      </c>
      <c r="I61" s="102">
        <f>+'KIADÁSOK_BEVÉTELEK intézményenk'!I47</f>
        <v>6410905.2999999998</v>
      </c>
      <c r="J61" s="102">
        <f>SUM(J62:J67)</f>
        <v>4786860.3</v>
      </c>
      <c r="K61" s="102">
        <f>SUM(K62:K67)</f>
        <v>1624045</v>
      </c>
      <c r="L61" s="103">
        <f>SUM(L62:L67)</f>
        <v>0</v>
      </c>
    </row>
    <row r="62" spans="1:12" s="28" customFormat="1" x14ac:dyDescent="0.2">
      <c r="A62" s="13"/>
      <c r="B62" s="1" t="s">
        <v>71</v>
      </c>
      <c r="C62" s="8" t="s">
        <v>9</v>
      </c>
      <c r="D62" s="104">
        <f>'KIADÁSOK_BEVÉTELEK intézményenk'!D48</f>
        <v>2010553</v>
      </c>
      <c r="E62" s="105">
        <f>'KIADÁSOK_BEVÉTELEK intézményenk'!E48</f>
        <v>0</v>
      </c>
      <c r="F62" s="105">
        <f>+'KIADÁSOK_BEVÉTELEK intézményenk'!F48</f>
        <v>0</v>
      </c>
      <c r="G62" s="105">
        <f>+'KIADÁSOK_BEVÉTELEK intézményenk'!G48</f>
        <v>329775</v>
      </c>
      <c r="H62" s="105">
        <f>+'KIADÁSOK_BEVÉTELEK intézményenk'!H48</f>
        <v>-2330</v>
      </c>
      <c r="I62" s="105">
        <f>+'KIADÁSOK_BEVÉTELEK intézményenk'!I48</f>
        <v>2337998</v>
      </c>
      <c r="J62" s="105">
        <f>'KIADÁSOK_BEVÉTELEK intézményenk'!J48</f>
        <v>2337998</v>
      </c>
      <c r="K62" s="105">
        <f>'KIADÁSOK_BEVÉTELEK intézményenk'!K48</f>
        <v>0</v>
      </c>
      <c r="L62" s="107">
        <f>'KIADÁSOK_BEVÉTELEK intézményenk'!L48</f>
        <v>0</v>
      </c>
    </row>
    <row r="63" spans="1:12" s="28" customFormat="1" x14ac:dyDescent="0.2">
      <c r="A63" s="13"/>
      <c r="B63" s="1" t="s">
        <v>72</v>
      </c>
      <c r="C63" s="8" t="s">
        <v>105</v>
      </c>
      <c r="D63" s="104">
        <f>'KIADÁSOK_BEVÉTELEK intézményenk'!D50</f>
        <v>0</v>
      </c>
      <c r="E63" s="105">
        <f>'KIADÁSOK_BEVÉTELEK intézményenk'!E50</f>
        <v>0</v>
      </c>
      <c r="F63" s="105">
        <f>+'KIADÁSOK_BEVÉTELEK intézményenk'!F50</f>
        <v>0</v>
      </c>
      <c r="G63" s="105">
        <f>+'KIADÁSOK_BEVÉTELEK intézményenk'!G50</f>
        <v>0</v>
      </c>
      <c r="H63" s="105">
        <f>+'KIADÁSOK_BEVÉTELEK intézményenk'!H50</f>
        <v>0</v>
      </c>
      <c r="I63" s="105">
        <f>+'KIADÁSOK_BEVÉTELEK intézményenk'!I50</f>
        <v>0</v>
      </c>
      <c r="J63" s="105">
        <f>'KIADÁSOK_BEVÉTELEK intézményenk'!J50</f>
        <v>0</v>
      </c>
      <c r="K63" s="105">
        <f>'KIADÁSOK_BEVÉTELEK intézményenk'!K50</f>
        <v>0</v>
      </c>
      <c r="L63" s="107">
        <f>'KIADÁSOK_BEVÉTELEK intézményenk'!L50</f>
        <v>0</v>
      </c>
    </row>
    <row r="64" spans="1:12" s="28" customFormat="1" x14ac:dyDescent="0.2">
      <c r="A64" s="13"/>
      <c r="B64" s="1" t="s">
        <v>73</v>
      </c>
      <c r="C64" s="8" t="s">
        <v>109</v>
      </c>
      <c r="D64" s="104">
        <f>'KIADÁSOK_BEVÉTELEK intézményenk'!D51</f>
        <v>71277</v>
      </c>
      <c r="E64" s="105">
        <f>'KIADÁSOK_BEVÉTELEK intézményenk'!E51</f>
        <v>0</v>
      </c>
      <c r="F64" s="105">
        <f>+'KIADÁSOK_BEVÉTELEK intézményenk'!F51</f>
        <v>0</v>
      </c>
      <c r="G64" s="105">
        <f>+'KIADÁSOK_BEVÉTELEK intézményenk'!G51</f>
        <v>0</v>
      </c>
      <c r="H64" s="105">
        <f>+'KIADÁSOK_BEVÉTELEK intézményenk'!H51</f>
        <v>-190</v>
      </c>
      <c r="I64" s="105">
        <f>+'KIADÁSOK_BEVÉTELEK intézményenk'!I51</f>
        <v>71087</v>
      </c>
      <c r="J64" s="105">
        <f>'KIADÁSOK_BEVÉTELEK intézményenk'!J51</f>
        <v>0</v>
      </c>
      <c r="K64" s="105">
        <f>'KIADÁSOK_BEVÉTELEK intézményenk'!K51</f>
        <v>71087</v>
      </c>
      <c r="L64" s="107">
        <f>'KIADÁSOK_BEVÉTELEK intézményenk'!L51</f>
        <v>0</v>
      </c>
    </row>
    <row r="65" spans="1:12" s="28" customFormat="1" x14ac:dyDescent="0.2">
      <c r="A65" s="13"/>
      <c r="B65" s="1" t="s">
        <v>74</v>
      </c>
      <c r="C65" s="8" t="s">
        <v>106</v>
      </c>
      <c r="D65" s="104">
        <f>'KIADÁSOK_BEVÉTELEK intézményenk'!D52</f>
        <v>2000</v>
      </c>
      <c r="E65" s="105">
        <f>'KIADÁSOK_BEVÉTELEK intézményenk'!E52</f>
        <v>0</v>
      </c>
      <c r="F65" s="105">
        <f>+'KIADÁSOK_BEVÉTELEK intézményenk'!F52</f>
        <v>0</v>
      </c>
      <c r="G65" s="105">
        <f>+'KIADÁSOK_BEVÉTELEK intézményenk'!G52</f>
        <v>0</v>
      </c>
      <c r="H65" s="105">
        <f>+'KIADÁSOK_BEVÉTELEK intézményenk'!H52</f>
        <v>0</v>
      </c>
      <c r="I65" s="105">
        <f>+'KIADÁSOK_BEVÉTELEK intézményenk'!I52</f>
        <v>2000</v>
      </c>
      <c r="J65" s="105">
        <f>'KIADÁSOK_BEVÉTELEK intézményenk'!J52</f>
        <v>0</v>
      </c>
      <c r="K65" s="105">
        <f>'KIADÁSOK_BEVÉTELEK intézményenk'!K52</f>
        <v>2000</v>
      </c>
      <c r="L65" s="107">
        <f>'KIADÁSOK_BEVÉTELEK intézményenk'!L52</f>
        <v>0</v>
      </c>
    </row>
    <row r="66" spans="1:12" s="28" customFormat="1" x14ac:dyDescent="0.2">
      <c r="A66" s="13"/>
      <c r="B66" s="1" t="s">
        <v>75</v>
      </c>
      <c r="C66" s="8" t="s">
        <v>107</v>
      </c>
      <c r="D66" s="104">
        <f>'KIADÁSOK_BEVÉTELEK intézményenk'!D53</f>
        <v>2194789</v>
      </c>
      <c r="E66" s="105">
        <f>'KIADÁSOK_BEVÉTELEK intézményenk'!E53</f>
        <v>0</v>
      </c>
      <c r="F66" s="105">
        <f>+'KIADÁSOK_BEVÉTELEK intézményenk'!F53</f>
        <v>0</v>
      </c>
      <c r="G66" s="105">
        <f>+'KIADÁSOK_BEVÉTELEK intézményenk'!G53</f>
        <v>5508</v>
      </c>
      <c r="H66" s="105">
        <f>+'KIADÁSOK_BEVÉTELEK intézményenk'!H53</f>
        <v>18883</v>
      </c>
      <c r="I66" s="105">
        <f>+'KIADÁSOK_BEVÉTELEK intézményenk'!I53</f>
        <v>2219180</v>
      </c>
      <c r="J66" s="105">
        <f>'KIADÁSOK_BEVÉTELEK intézményenk'!J53</f>
        <v>2140858</v>
      </c>
      <c r="K66" s="105">
        <f>'KIADÁSOK_BEVÉTELEK intézményenk'!K53</f>
        <v>78322</v>
      </c>
      <c r="L66" s="107">
        <f>'KIADÁSOK_BEVÉTELEK intézményenk'!L53</f>
        <v>0</v>
      </c>
    </row>
    <row r="67" spans="1:12" s="28" customFormat="1" x14ac:dyDescent="0.2">
      <c r="A67" s="13"/>
      <c r="B67" s="1" t="s">
        <v>76</v>
      </c>
      <c r="C67" s="8" t="s">
        <v>10</v>
      </c>
      <c r="D67" s="104">
        <f>'KIADÁSOK_BEVÉTELEK intézményenk'!D54</f>
        <v>1402825</v>
      </c>
      <c r="E67" s="105">
        <f>'KIADÁSOK_BEVÉTELEK intézményenk'!E54</f>
        <v>0</v>
      </c>
      <c r="F67" s="105">
        <f>+'KIADÁSOK_BEVÉTELEK intézményenk'!F54</f>
        <v>0</v>
      </c>
      <c r="G67" s="105">
        <f>+'KIADÁSOK_BEVÉTELEK intézményenk'!G54</f>
        <v>-97863</v>
      </c>
      <c r="H67" s="105">
        <f>+'KIADÁSOK_BEVÉTELEK intézményenk'!H54</f>
        <v>475678.3</v>
      </c>
      <c r="I67" s="105">
        <f>+'KIADÁSOK_BEVÉTELEK intézményenk'!I54</f>
        <v>1780640.3</v>
      </c>
      <c r="J67" s="105">
        <f>'KIADÁSOK_BEVÉTELEK intézményenk'!J54</f>
        <v>308004.30000000005</v>
      </c>
      <c r="K67" s="105">
        <f>'KIADÁSOK_BEVÉTELEK intézményenk'!K54</f>
        <v>1472636</v>
      </c>
      <c r="L67" s="107">
        <f>'KIADÁSOK_BEVÉTELEK intézményenk'!L54</f>
        <v>0</v>
      </c>
    </row>
    <row r="68" spans="1:12" s="31" customFormat="1" ht="12" x14ac:dyDescent="0.2">
      <c r="A68" s="15" t="s">
        <v>65</v>
      </c>
      <c r="B68" s="285" t="s">
        <v>22</v>
      </c>
      <c r="C68" s="286"/>
      <c r="D68" s="113">
        <f>D57+D58+D59+D60+D61</f>
        <v>31079232</v>
      </c>
      <c r="E68" s="114">
        <f>E57+E58+E59+E60+E61</f>
        <v>0</v>
      </c>
      <c r="F68" s="114">
        <f>+'KIADÁSOK_BEVÉTELEK intézményenk'!F55</f>
        <v>0</v>
      </c>
      <c r="G68" s="114">
        <f>+'KIADÁSOK_BEVÉTELEK intézményenk'!G55</f>
        <v>609414.30000000005</v>
      </c>
      <c r="H68" s="114">
        <f>+'KIADÁSOK_BEVÉTELEK intézményenk'!H55</f>
        <v>668660.4</v>
      </c>
      <c r="I68" s="114">
        <f>+'KIADÁSOK_BEVÉTELEK intézményenk'!I55</f>
        <v>32357306.700000003</v>
      </c>
      <c r="J68" s="114">
        <f>J57+J58+J59+J60+J61</f>
        <v>25203441.699999999</v>
      </c>
      <c r="K68" s="114">
        <f>K57+K58+K59+K60+K61</f>
        <v>7148601</v>
      </c>
      <c r="L68" s="116">
        <f>L57+L58+L59+L60+L61</f>
        <v>5263</v>
      </c>
    </row>
    <row r="69" spans="1:12" s="29" customFormat="1" ht="12" x14ac:dyDescent="0.2">
      <c r="A69" s="14" t="s">
        <v>66</v>
      </c>
      <c r="B69" s="280" t="s">
        <v>11</v>
      </c>
      <c r="C69" s="281"/>
      <c r="D69" s="108">
        <f>'KIADÁSOK_BEVÉTELEK intézményenk'!D56</f>
        <v>3433628</v>
      </c>
      <c r="E69" s="109">
        <f>'KIADÁSOK_BEVÉTELEK intézményenk'!E56</f>
        <v>0</v>
      </c>
      <c r="F69" s="109">
        <f>+'KIADÁSOK_BEVÉTELEK intézményenk'!F56</f>
        <v>0</v>
      </c>
      <c r="G69" s="114">
        <f>+'KIADÁSOK_BEVÉTELEK intézményenk'!G56</f>
        <v>189229</v>
      </c>
      <c r="H69" s="114">
        <f>+'KIADÁSOK_BEVÉTELEK intézményenk'!H56</f>
        <v>-329463</v>
      </c>
      <c r="I69" s="109">
        <f>+'KIADÁSOK_BEVÉTELEK intézményenk'!I56</f>
        <v>3293394</v>
      </c>
      <c r="J69" s="109">
        <f>'KIADÁSOK_BEVÉTELEK intézményenk'!J56</f>
        <v>1949611</v>
      </c>
      <c r="K69" s="109">
        <f>'KIADÁSOK_BEVÉTELEK intézményenk'!K56</f>
        <v>1343783</v>
      </c>
      <c r="L69" s="110">
        <f>'KIADÁSOK_BEVÉTELEK intézményenk'!L56</f>
        <v>0</v>
      </c>
    </row>
    <row r="70" spans="1:12" s="29" customFormat="1" ht="12" x14ac:dyDescent="0.2">
      <c r="A70" s="14" t="s">
        <v>67</v>
      </c>
      <c r="B70" s="280" t="s">
        <v>12</v>
      </c>
      <c r="C70" s="281"/>
      <c r="D70" s="108">
        <f>'KIADÁSOK_BEVÉTELEK intézményenk'!D57</f>
        <v>1750613</v>
      </c>
      <c r="E70" s="109">
        <f>'KIADÁSOK_BEVÉTELEK intézményenk'!E57</f>
        <v>0</v>
      </c>
      <c r="F70" s="109">
        <f>+'KIADÁSOK_BEVÉTELEK intézményenk'!F57</f>
        <v>0</v>
      </c>
      <c r="G70" s="114">
        <f>+'KIADÁSOK_BEVÉTELEK intézményenk'!G57</f>
        <v>353487</v>
      </c>
      <c r="H70" s="114">
        <f>+'KIADÁSOK_BEVÉTELEK intézményenk'!H57</f>
        <v>355479.4</v>
      </c>
      <c r="I70" s="109">
        <f>+'KIADÁSOK_BEVÉTELEK intézményenk'!I57</f>
        <v>2459579.4</v>
      </c>
      <c r="J70" s="109">
        <f>'KIADÁSOK_BEVÉTELEK intézményenk'!J57</f>
        <v>195588.39999999991</v>
      </c>
      <c r="K70" s="109">
        <f>'KIADÁSOK_BEVÉTELEK intézményenk'!K57</f>
        <v>2263991</v>
      </c>
      <c r="L70" s="110">
        <f>'KIADÁSOK_BEVÉTELEK intézményenk'!L57</f>
        <v>0</v>
      </c>
    </row>
    <row r="71" spans="1:12" s="27" customFormat="1" ht="10.5" x14ac:dyDescent="0.15">
      <c r="A71" s="12" t="s">
        <v>68</v>
      </c>
      <c r="B71" s="2" t="s">
        <v>13</v>
      </c>
      <c r="C71" s="9"/>
      <c r="D71" s="108">
        <f t="shared" ref="D71:L71" si="8">SUM(D72:D75)</f>
        <v>300231</v>
      </c>
      <c r="E71" s="109">
        <f t="shared" si="8"/>
        <v>0</v>
      </c>
      <c r="F71" s="102">
        <f>+'KIADÁSOK_BEVÉTELEK intézményenk'!F58</f>
        <v>0</v>
      </c>
      <c r="G71" s="102">
        <f>+'KIADÁSOK_BEVÉTELEK intézményenk'!G58</f>
        <v>0</v>
      </c>
      <c r="H71" s="102">
        <f>+'KIADÁSOK_BEVÉTELEK intézményenk'!H58</f>
        <v>-4154.8999999999996</v>
      </c>
      <c r="I71" s="102">
        <f>+'KIADÁSOK_BEVÉTELEK intézményenk'!I58</f>
        <v>296076.09999999998</v>
      </c>
      <c r="J71" s="102">
        <f t="shared" si="8"/>
        <v>575.1</v>
      </c>
      <c r="K71" s="102">
        <f t="shared" si="8"/>
        <v>295501</v>
      </c>
      <c r="L71" s="103">
        <f t="shared" si="8"/>
        <v>0</v>
      </c>
    </row>
    <row r="72" spans="1:12" s="28" customFormat="1" x14ac:dyDescent="0.2">
      <c r="A72" s="13"/>
      <c r="B72" s="1" t="s">
        <v>71</v>
      </c>
      <c r="C72" s="8" t="s">
        <v>108</v>
      </c>
      <c r="D72" s="104">
        <f>'KIADÁSOK_BEVÉTELEK intézményenk'!D59</f>
        <v>0</v>
      </c>
      <c r="E72" s="105">
        <f>'KIADÁSOK_BEVÉTELEK intézményenk'!E59</f>
        <v>0</v>
      </c>
      <c r="F72" s="105">
        <f>+'KIADÁSOK_BEVÉTELEK intézményenk'!F59</f>
        <v>0</v>
      </c>
      <c r="G72" s="105">
        <f>+'KIADÁSOK_BEVÉTELEK intézményenk'!G59</f>
        <v>0</v>
      </c>
      <c r="H72" s="105">
        <f>+'KIADÁSOK_BEVÉTELEK intézményenk'!H59</f>
        <v>0</v>
      </c>
      <c r="I72" s="105">
        <f>+'KIADÁSOK_BEVÉTELEK intézményenk'!I59</f>
        <v>0</v>
      </c>
      <c r="J72" s="105">
        <f>'KIADÁSOK_BEVÉTELEK intézményenk'!J59</f>
        <v>0</v>
      </c>
      <c r="K72" s="105">
        <f>'KIADÁSOK_BEVÉTELEK intézményenk'!K59</f>
        <v>0</v>
      </c>
      <c r="L72" s="107">
        <f>'KIADÁSOK_BEVÉTELEK intézményenk'!L59</f>
        <v>0</v>
      </c>
    </row>
    <row r="73" spans="1:12" s="28" customFormat="1" x14ac:dyDescent="0.2">
      <c r="A73" s="13"/>
      <c r="B73" s="1" t="s">
        <v>72</v>
      </c>
      <c r="C73" s="8" t="s">
        <v>109</v>
      </c>
      <c r="D73" s="104">
        <f>'KIADÁSOK_BEVÉTELEK intézményenk'!D60</f>
        <v>0</v>
      </c>
      <c r="E73" s="105">
        <f>'KIADÁSOK_BEVÉTELEK intézményenk'!E60</f>
        <v>0</v>
      </c>
      <c r="F73" s="105">
        <f>+'KIADÁSOK_BEVÉTELEK intézményenk'!F60</f>
        <v>0</v>
      </c>
      <c r="G73" s="105">
        <f>+'KIADÁSOK_BEVÉTELEK intézményenk'!G60</f>
        <v>0</v>
      </c>
      <c r="H73" s="105">
        <f>+'KIADÁSOK_BEVÉTELEK intézményenk'!H60</f>
        <v>575.1</v>
      </c>
      <c r="I73" s="105">
        <f>+'KIADÁSOK_BEVÉTELEK intézményenk'!I60</f>
        <v>575.1</v>
      </c>
      <c r="J73" s="105">
        <f>'KIADÁSOK_BEVÉTELEK intézményenk'!J60</f>
        <v>575.1</v>
      </c>
      <c r="K73" s="105">
        <f>'KIADÁSOK_BEVÉTELEK intézményenk'!K60</f>
        <v>0</v>
      </c>
      <c r="L73" s="107">
        <f>'KIADÁSOK_BEVÉTELEK intézményenk'!L60</f>
        <v>0</v>
      </c>
    </row>
    <row r="74" spans="1:12" s="28" customFormat="1" x14ac:dyDescent="0.2">
      <c r="A74" s="13"/>
      <c r="B74" s="1" t="s">
        <v>73</v>
      </c>
      <c r="C74" s="8" t="s">
        <v>106</v>
      </c>
      <c r="D74" s="104">
        <f>'KIADÁSOK_BEVÉTELEK intézményenk'!D61</f>
        <v>245473</v>
      </c>
      <c r="E74" s="105">
        <f>'KIADÁSOK_BEVÉTELEK intézményenk'!E61</f>
        <v>0</v>
      </c>
      <c r="F74" s="105">
        <f>+'KIADÁSOK_BEVÉTELEK intézményenk'!F61</f>
        <v>0</v>
      </c>
      <c r="G74" s="105">
        <f>+'KIADÁSOK_BEVÉTELEK intézményenk'!G61</f>
        <v>0</v>
      </c>
      <c r="H74" s="105">
        <f>+'KIADÁSOK_BEVÉTELEK intézményenk'!H61</f>
        <v>0</v>
      </c>
      <c r="I74" s="105">
        <f>+'KIADÁSOK_BEVÉTELEK intézményenk'!I61</f>
        <v>245473</v>
      </c>
      <c r="J74" s="105">
        <f>'KIADÁSOK_BEVÉTELEK intézményenk'!J61</f>
        <v>0</v>
      </c>
      <c r="K74" s="105">
        <f>'KIADÁSOK_BEVÉTELEK intézményenk'!K61</f>
        <v>245473</v>
      </c>
      <c r="L74" s="107">
        <f>'KIADÁSOK_BEVÉTELEK intézményenk'!L61</f>
        <v>0</v>
      </c>
    </row>
    <row r="75" spans="1:12" s="28" customFormat="1" x14ac:dyDescent="0.2">
      <c r="A75" s="13"/>
      <c r="B75" s="1" t="s">
        <v>74</v>
      </c>
      <c r="C75" s="8" t="s">
        <v>107</v>
      </c>
      <c r="D75" s="104">
        <f>'KIADÁSOK_BEVÉTELEK intézményenk'!D62</f>
        <v>54758</v>
      </c>
      <c r="E75" s="105">
        <f>'KIADÁSOK_BEVÉTELEK intézményenk'!E62</f>
        <v>0</v>
      </c>
      <c r="F75" s="105">
        <f>+'KIADÁSOK_BEVÉTELEK intézményenk'!F62</f>
        <v>0</v>
      </c>
      <c r="G75" s="105">
        <f>+'KIADÁSOK_BEVÉTELEK intézményenk'!G62</f>
        <v>0</v>
      </c>
      <c r="H75" s="105">
        <f>+'KIADÁSOK_BEVÉTELEK intézményenk'!H62</f>
        <v>-4730</v>
      </c>
      <c r="I75" s="105">
        <f>+'KIADÁSOK_BEVÉTELEK intézményenk'!I62</f>
        <v>50028</v>
      </c>
      <c r="J75" s="105">
        <f>'KIADÁSOK_BEVÉTELEK intézményenk'!J62</f>
        <v>0</v>
      </c>
      <c r="K75" s="105">
        <f>'KIADÁSOK_BEVÉTELEK intézményenk'!K62</f>
        <v>50028</v>
      </c>
      <c r="L75" s="107">
        <f>'KIADÁSOK_BEVÉTELEK intézményenk'!L62</f>
        <v>0</v>
      </c>
    </row>
    <row r="76" spans="1:12" s="31" customFormat="1" ht="12" x14ac:dyDescent="0.2">
      <c r="A76" s="15" t="s">
        <v>70</v>
      </c>
      <c r="B76" s="285" t="s">
        <v>81</v>
      </c>
      <c r="C76" s="286"/>
      <c r="D76" s="111">
        <f t="shared" ref="D76:L76" si="9">D69+D70+D71</f>
        <v>5484472</v>
      </c>
      <c r="E76" s="112">
        <f t="shared" si="9"/>
        <v>0</v>
      </c>
      <c r="F76" s="114">
        <f>+'KIADÁSOK_BEVÉTELEK intézményenk'!F63</f>
        <v>0</v>
      </c>
      <c r="G76" s="114">
        <f>+'KIADÁSOK_BEVÉTELEK intézményenk'!G63</f>
        <v>542716</v>
      </c>
      <c r="H76" s="114">
        <f>+'KIADÁSOK_BEVÉTELEK intézményenk'!H63</f>
        <v>21861.500000000029</v>
      </c>
      <c r="I76" s="114">
        <f>+'KIADÁSOK_BEVÉTELEK intézményenk'!I63</f>
        <v>6049049.5</v>
      </c>
      <c r="J76" s="114">
        <f t="shared" si="9"/>
        <v>2145774.5</v>
      </c>
      <c r="K76" s="114">
        <f t="shared" si="9"/>
        <v>3903275</v>
      </c>
      <c r="L76" s="116">
        <f t="shared" si="9"/>
        <v>0</v>
      </c>
    </row>
    <row r="77" spans="1:12" s="33" customFormat="1" ht="20.25" customHeight="1" x14ac:dyDescent="0.2">
      <c r="A77" s="282" t="s">
        <v>28</v>
      </c>
      <c r="B77" s="283"/>
      <c r="C77" s="284"/>
      <c r="D77" s="117">
        <f>D68+D76+1</f>
        <v>36563705</v>
      </c>
      <c r="E77" s="118">
        <f>E68+E76</f>
        <v>0</v>
      </c>
      <c r="F77" s="118">
        <f>+'KIADÁSOK_BEVÉTELEK intézményenk'!F64</f>
        <v>0</v>
      </c>
      <c r="G77" s="118">
        <f>+'KIADÁSOK_BEVÉTELEK intézményenk'!G64</f>
        <v>1152130.3</v>
      </c>
      <c r="H77" s="118">
        <f>+'KIADÁSOK_BEVÉTELEK intézményenk'!H64</f>
        <v>690521.9</v>
      </c>
      <c r="I77" s="118">
        <f>+'KIADÁSOK_BEVÉTELEK intézményenk'!I64</f>
        <v>38406357.199999996</v>
      </c>
      <c r="J77" s="118">
        <f>+'KIADÁSOK_BEVÉTELEK intézményenk'!J64</f>
        <v>27349218.199999999</v>
      </c>
      <c r="K77" s="118">
        <f>+'KIADÁSOK_BEVÉTELEK intézményenk'!K64</f>
        <v>11051876</v>
      </c>
      <c r="L77" s="119">
        <f>+'KIADÁSOK_BEVÉTELEK intézményenk'!L64</f>
        <v>5263</v>
      </c>
    </row>
    <row r="78" spans="1:12" s="27" customFormat="1" ht="10.5" x14ac:dyDescent="0.15">
      <c r="A78" s="12" t="s">
        <v>69</v>
      </c>
      <c r="B78" s="2" t="s">
        <v>14</v>
      </c>
      <c r="C78" s="9"/>
      <c r="D78" s="101"/>
      <c r="E78" s="102"/>
      <c r="F78" s="102"/>
      <c r="G78" s="102"/>
      <c r="H78" s="102"/>
      <c r="I78" s="102"/>
      <c r="J78" s="102"/>
      <c r="K78" s="102"/>
      <c r="L78" s="103"/>
    </row>
    <row r="79" spans="1:12" s="28" customFormat="1" x14ac:dyDescent="0.2">
      <c r="A79" s="13"/>
      <c r="B79" s="1" t="s">
        <v>71</v>
      </c>
      <c r="C79" s="8" t="s">
        <v>23</v>
      </c>
      <c r="D79" s="104">
        <f>'KIADÁSOK_BEVÉTELEK intézményenk'!D66</f>
        <v>2000000</v>
      </c>
      <c r="E79" s="105">
        <f>'KIADÁSOK_BEVÉTELEK intézményenk'!E66</f>
        <v>0</v>
      </c>
      <c r="F79" s="105">
        <f>+'KIADÁSOK_BEVÉTELEK intézményenk'!F66</f>
        <v>0</v>
      </c>
      <c r="G79" s="105">
        <f>+'KIADÁSOK_BEVÉTELEK intézményenk'!G66</f>
        <v>0</v>
      </c>
      <c r="H79" s="105">
        <f>+'KIADÁSOK_BEVÉTELEK intézményenk'!H66</f>
        <v>0</v>
      </c>
      <c r="I79" s="105">
        <f>+'KIADÁSOK_BEVÉTELEK intézményenk'!I66</f>
        <v>2000000</v>
      </c>
      <c r="J79" s="105">
        <f>'KIADÁSOK_BEVÉTELEK intézményenk'!J66</f>
        <v>0</v>
      </c>
      <c r="K79" s="105">
        <f>'KIADÁSOK_BEVÉTELEK intézményenk'!K66</f>
        <v>2000000</v>
      </c>
      <c r="L79" s="107">
        <f>'KIADÁSOK_BEVÉTELEK intézményenk'!L66</f>
        <v>0</v>
      </c>
    </row>
    <row r="80" spans="1:12" s="28" customFormat="1" x14ac:dyDescent="0.2">
      <c r="A80" s="13"/>
      <c r="B80" s="1" t="s">
        <v>72</v>
      </c>
      <c r="C80" s="8" t="s">
        <v>24</v>
      </c>
      <c r="D80" s="104">
        <f>'KIADÁSOK_BEVÉTELEK intézményenk'!D67</f>
        <v>0</v>
      </c>
      <c r="E80" s="105">
        <f>'KIADÁSOK_BEVÉTELEK intézményenk'!E67</f>
        <v>0</v>
      </c>
      <c r="F80" s="105">
        <f>+'KIADÁSOK_BEVÉTELEK intézményenk'!F67</f>
        <v>0</v>
      </c>
      <c r="G80" s="105">
        <f>+'KIADÁSOK_BEVÉTELEK intézményenk'!G67</f>
        <v>0</v>
      </c>
      <c r="H80" s="105">
        <f>+'KIADÁSOK_BEVÉTELEK intézményenk'!H67</f>
        <v>0</v>
      </c>
      <c r="I80" s="105">
        <f>+'KIADÁSOK_BEVÉTELEK intézményenk'!I67</f>
        <v>0</v>
      </c>
      <c r="J80" s="105">
        <f>'KIADÁSOK_BEVÉTELEK intézményenk'!J67</f>
        <v>0</v>
      </c>
      <c r="K80" s="105">
        <f>'KIADÁSOK_BEVÉTELEK intézményenk'!K67</f>
        <v>0</v>
      </c>
      <c r="L80" s="107">
        <f>'KIADÁSOK_BEVÉTELEK intézményenk'!L67</f>
        <v>0</v>
      </c>
    </row>
    <row r="81" spans="1:12" s="28" customFormat="1" x14ac:dyDescent="0.2">
      <c r="A81" s="13"/>
      <c r="B81" s="1" t="s">
        <v>73</v>
      </c>
      <c r="C81" s="8" t="s">
        <v>34</v>
      </c>
      <c r="D81" s="104">
        <f>'KIADÁSOK_BEVÉTELEK intézményenk'!D68</f>
        <v>238418</v>
      </c>
      <c r="E81" s="105">
        <f>'KIADÁSOK_BEVÉTELEK intézményenk'!E68</f>
        <v>0</v>
      </c>
      <c r="F81" s="105">
        <f>+'KIADÁSOK_BEVÉTELEK intézményenk'!F68</f>
        <v>0</v>
      </c>
      <c r="G81" s="105">
        <f>+'KIADÁSOK_BEVÉTELEK intézményenk'!G68</f>
        <v>0</v>
      </c>
      <c r="H81" s="105">
        <f>+'KIADÁSOK_BEVÉTELEK intézményenk'!H68</f>
        <v>0</v>
      </c>
      <c r="I81" s="105">
        <f>+'KIADÁSOK_BEVÉTELEK intézményenk'!I68</f>
        <v>238418</v>
      </c>
      <c r="J81" s="105">
        <f>'KIADÁSOK_BEVÉTELEK intézményenk'!J68</f>
        <v>238418</v>
      </c>
      <c r="K81" s="105">
        <f>'KIADÁSOK_BEVÉTELEK intézményenk'!K68</f>
        <v>0</v>
      </c>
      <c r="L81" s="107">
        <f>'KIADÁSOK_BEVÉTELEK intézményenk'!L68</f>
        <v>0</v>
      </c>
    </row>
    <row r="82" spans="1:12" s="28" customFormat="1" x14ac:dyDescent="0.2">
      <c r="A82" s="13"/>
      <c r="B82" s="1" t="s">
        <v>74</v>
      </c>
      <c r="C82" s="8" t="s">
        <v>25</v>
      </c>
      <c r="D82" s="104">
        <f>'KIADÁSOK_BEVÉTELEK intézményenk'!D69</f>
        <v>0</v>
      </c>
      <c r="E82" s="105">
        <f>'KIADÁSOK_BEVÉTELEK intézményenk'!E69</f>
        <v>0</v>
      </c>
      <c r="F82" s="105">
        <f>+'KIADÁSOK_BEVÉTELEK intézményenk'!F69</f>
        <v>0</v>
      </c>
      <c r="G82" s="105">
        <f>+'KIADÁSOK_BEVÉTELEK intézményenk'!G69</f>
        <v>0</v>
      </c>
      <c r="H82" s="105">
        <f>+'KIADÁSOK_BEVÉTELEK intézményenk'!H69</f>
        <v>0</v>
      </c>
      <c r="I82" s="105">
        <f>+'KIADÁSOK_BEVÉTELEK intézményenk'!I69</f>
        <v>0</v>
      </c>
      <c r="J82" s="105">
        <f>'KIADÁSOK_BEVÉTELEK intézményenk'!J69</f>
        <v>0</v>
      </c>
      <c r="K82" s="105">
        <f>'KIADÁSOK_BEVÉTELEK intézményenk'!K69</f>
        <v>0</v>
      </c>
      <c r="L82" s="107">
        <f>'KIADÁSOK_BEVÉTELEK intézményenk'!L69</f>
        <v>0</v>
      </c>
    </row>
    <row r="83" spans="1:12" s="28" customFormat="1" x14ac:dyDescent="0.2">
      <c r="A83" s="13"/>
      <c r="B83" s="1" t="s">
        <v>75</v>
      </c>
      <c r="C83" s="8" t="s">
        <v>38</v>
      </c>
      <c r="D83" s="104"/>
      <c r="E83" s="105"/>
      <c r="F83" s="105">
        <f>+'KIADÁSOK_BEVÉTELEK intézményenk'!F70</f>
        <v>0</v>
      </c>
      <c r="G83" s="105">
        <f>+'KIADÁSOK_BEVÉTELEK intézményenk'!G70</f>
        <v>425209.59999999998</v>
      </c>
      <c r="H83" s="105">
        <f>+'KIADÁSOK_BEVÉTELEK intézményenk'!H70</f>
        <v>150221.79999999999</v>
      </c>
      <c r="I83" s="105">
        <f>+'KIADÁSOK_BEVÉTELEK intézményenk'!I70</f>
        <v>12416486.4</v>
      </c>
      <c r="J83" s="105"/>
      <c r="K83" s="105"/>
      <c r="L83" s="107"/>
    </row>
    <row r="84" spans="1:12" s="33" customFormat="1" ht="20.25" customHeight="1" thickBot="1" x14ac:dyDescent="0.25">
      <c r="A84" s="217" t="s">
        <v>29</v>
      </c>
      <c r="B84" s="218"/>
      <c r="C84" s="140"/>
      <c r="D84" s="141">
        <f t="shared" ref="D84:L84" si="10">SUM(D79:D83)</f>
        <v>2238418</v>
      </c>
      <c r="E84" s="215">
        <f t="shared" si="10"/>
        <v>0</v>
      </c>
      <c r="F84" s="215">
        <f>+'KIADÁSOK_BEVÉTELEK intézményenk'!F71</f>
        <v>0</v>
      </c>
      <c r="G84" s="215">
        <f>+'KIADÁSOK_BEVÉTELEK intézményenk'!G71</f>
        <v>0</v>
      </c>
      <c r="H84" s="215">
        <f>+'KIADÁSOK_BEVÉTELEK intézményenk'!H71</f>
        <v>0</v>
      </c>
      <c r="I84" s="215">
        <f>+'KIADÁSOK_BEVÉTELEK intézményenk'!I71</f>
        <v>2238418</v>
      </c>
      <c r="J84" s="215">
        <f t="shared" si="10"/>
        <v>238418</v>
      </c>
      <c r="K84" s="215">
        <f t="shared" si="10"/>
        <v>2000000</v>
      </c>
      <c r="L84" s="216">
        <f t="shared" si="10"/>
        <v>0</v>
      </c>
    </row>
    <row r="85" spans="1:12" s="34" customFormat="1" ht="37.5" customHeight="1" thickBot="1" x14ac:dyDescent="0.25">
      <c r="A85" s="142" t="s">
        <v>6</v>
      </c>
      <c r="B85" s="143"/>
      <c r="C85" s="144"/>
      <c r="D85" s="145">
        <f t="shared" ref="D85:L85" si="11">D77+D84</f>
        <v>38802123</v>
      </c>
      <c r="E85" s="146">
        <f t="shared" si="11"/>
        <v>0</v>
      </c>
      <c r="F85" s="146">
        <f>+'KIADÁSOK_BEVÉTELEK intézményenk'!F72</f>
        <v>0</v>
      </c>
      <c r="G85" s="146">
        <f>+'KIADÁSOK_BEVÉTELEK intézményenk'!G72</f>
        <v>1152130.3</v>
      </c>
      <c r="H85" s="146">
        <f>+'KIADÁSOK_BEVÉTELEK intézményenk'!H72</f>
        <v>690521.9</v>
      </c>
      <c r="I85" s="146">
        <f>+'KIADÁSOK_BEVÉTELEK intézményenk'!I72</f>
        <v>40644775.199999996</v>
      </c>
      <c r="J85" s="146">
        <f>J77+J84</f>
        <v>27587636.199999999</v>
      </c>
      <c r="K85" s="146">
        <f t="shared" si="11"/>
        <v>13051876</v>
      </c>
      <c r="L85" s="147">
        <f t="shared" si="11"/>
        <v>5263</v>
      </c>
    </row>
    <row r="86" spans="1:12" x14ac:dyDescent="0.2">
      <c r="D86" s="68"/>
      <c r="E86" s="68"/>
      <c r="F86" s="68"/>
      <c r="G86" s="68"/>
      <c r="H86" s="68"/>
      <c r="I86" s="68"/>
      <c r="J86" s="68"/>
      <c r="K86" s="68"/>
      <c r="L86" s="68"/>
    </row>
    <row r="87" spans="1:12" x14ac:dyDescent="0.2">
      <c r="D87" s="68"/>
      <c r="E87" s="68"/>
      <c r="F87" s="68"/>
      <c r="G87" s="68"/>
      <c r="H87" s="68"/>
      <c r="I87" s="68"/>
      <c r="J87" s="68"/>
      <c r="K87" s="68"/>
      <c r="L87" s="68"/>
    </row>
    <row r="88" spans="1:12" ht="12.75" x14ac:dyDescent="0.2">
      <c r="C88" s="48" t="s">
        <v>56</v>
      </c>
      <c r="D88" s="99">
        <f>'KIADÁSOK_BEVÉTELEK intézményenk'!D74</f>
        <v>11841054</v>
      </c>
      <c r="E88" s="151">
        <f>'KIADÁSOK_BEVÉTELEK intézményenk'!E74</f>
        <v>0</v>
      </c>
      <c r="F88" s="151">
        <f>'KIADÁSOK_BEVÉTELEK intézményenk'!F74</f>
        <v>0</v>
      </c>
      <c r="G88" s="151">
        <f>'KIADÁSOK_BEVÉTELEK intézményenk'!G74</f>
        <v>425210</v>
      </c>
      <c r="H88" s="151"/>
      <c r="I88" s="151">
        <f>+F88+G88</f>
        <v>425210</v>
      </c>
      <c r="J88" s="68"/>
      <c r="K88" s="68"/>
      <c r="L88" s="68"/>
    </row>
    <row r="89" spans="1:12" ht="12.75" x14ac:dyDescent="0.2">
      <c r="C89" s="63" t="s">
        <v>57</v>
      </c>
      <c r="D89" s="100">
        <f>'KIADÁSOK_BEVÉTELEK intézményenk'!D75</f>
        <v>0</v>
      </c>
      <c r="E89" s="152">
        <f>'KIADÁSOK_BEVÉTELEK intézményenk'!E75</f>
        <v>0</v>
      </c>
      <c r="F89" s="152">
        <f>+'KIADÁSOK_BEVÉTELEK intézményenk'!F75</f>
        <v>0</v>
      </c>
      <c r="G89" s="152">
        <f>'KIADÁSOK_BEVÉTELEK intézményenk'!G75</f>
        <v>0</v>
      </c>
      <c r="H89" s="152"/>
      <c r="I89" s="151">
        <f>+F89+G89</f>
        <v>0</v>
      </c>
      <c r="J89" s="68"/>
      <c r="K89" s="68"/>
      <c r="L89" s="68"/>
    </row>
    <row r="90" spans="1:12" ht="12.75" x14ac:dyDescent="0.2">
      <c r="C90" s="51" t="s">
        <v>58</v>
      </c>
      <c r="D90" s="100">
        <f>'KIADÁSOK_BEVÉTELEK intézményenk'!D76</f>
        <v>11841054</v>
      </c>
      <c r="E90" s="152">
        <f>'KIADÁSOK_BEVÉTELEK intézményenk'!E76</f>
        <v>0</v>
      </c>
      <c r="F90" s="152">
        <f>+'KIADÁSOK_BEVÉTELEK intézményenk'!F76</f>
        <v>0</v>
      </c>
      <c r="G90" s="152">
        <f>'KIADÁSOK_BEVÉTELEK intézményenk'!G76</f>
        <v>425210</v>
      </c>
      <c r="H90" s="152"/>
      <c r="I90" s="151">
        <f>+F90+G90</f>
        <v>425210</v>
      </c>
      <c r="J90" s="68"/>
      <c r="K90" s="68"/>
      <c r="L90" s="68"/>
    </row>
    <row r="91" spans="1:12" x14ac:dyDescent="0.2">
      <c r="D91" s="68"/>
      <c r="E91" s="36"/>
      <c r="F91" s="36"/>
      <c r="G91" s="36"/>
      <c r="H91" s="36"/>
      <c r="I91" s="36"/>
      <c r="J91" s="68"/>
      <c r="K91" s="68"/>
      <c r="L91" s="68"/>
    </row>
    <row r="94" spans="1:12" x14ac:dyDescent="0.2">
      <c r="E94" s="36"/>
      <c r="F94" s="36"/>
      <c r="G94" s="36"/>
      <c r="H94" s="36"/>
      <c r="I94" s="36"/>
      <c r="J94" s="36"/>
      <c r="K94" s="36"/>
      <c r="L94" s="36"/>
    </row>
    <row r="95" spans="1:12" x14ac:dyDescent="0.2">
      <c r="D95" s="36">
        <f>D42-D85</f>
        <v>0</v>
      </c>
      <c r="E95" s="36">
        <f>E42-E85</f>
        <v>149</v>
      </c>
      <c r="F95" s="36">
        <f>F42-F85</f>
        <v>0.4</v>
      </c>
      <c r="G95" s="36"/>
      <c r="H95" s="36"/>
      <c r="I95" s="36"/>
      <c r="J95" s="36">
        <f>J42-J85</f>
        <v>1206550.8000000007</v>
      </c>
      <c r="K95" s="36">
        <f>K42-K85</f>
        <v>-1211288</v>
      </c>
      <c r="L95" s="36">
        <f>L42-L85</f>
        <v>4737</v>
      </c>
    </row>
    <row r="97" spans="5:12" x14ac:dyDescent="0.2">
      <c r="E97" s="37" t="s">
        <v>40</v>
      </c>
      <c r="F97" s="36"/>
      <c r="G97" s="36"/>
      <c r="H97" s="36"/>
      <c r="I97" s="36"/>
      <c r="J97" s="36"/>
      <c r="K97" s="36"/>
      <c r="L97" s="36"/>
    </row>
    <row r="98" spans="5:12" ht="12" thickBot="1" x14ac:dyDescent="0.25"/>
    <row r="99" spans="5:12" x14ac:dyDescent="0.2">
      <c r="E99" s="38"/>
      <c r="F99" s="38"/>
      <c r="G99" s="39"/>
      <c r="H99" s="39"/>
      <c r="I99" s="39"/>
      <c r="J99" s="39"/>
      <c r="K99" s="39"/>
      <c r="L99" s="40"/>
    </row>
    <row r="100" spans="5:12" x14ac:dyDescent="0.2">
      <c r="E100" s="276" t="s">
        <v>43</v>
      </c>
      <c r="F100" s="53">
        <f>F85-'KIADÁSOK_BEVÉTELEK intézményenk'!F72</f>
        <v>0</v>
      </c>
      <c r="G100" s="41"/>
      <c r="H100" s="41"/>
      <c r="I100" s="41"/>
      <c r="J100" s="41">
        <f>J85-'KIADÁSOK_BEVÉTELEK intézményenk'!J72</f>
        <v>0</v>
      </c>
      <c r="K100" s="41">
        <f>K85-'KIADÁSOK_BEVÉTELEK intézményenk'!K72</f>
        <v>0</v>
      </c>
      <c r="L100" s="42">
        <f>L85-'KIADÁSOK_BEVÉTELEK intézményenk'!L72</f>
        <v>0</v>
      </c>
    </row>
    <row r="101" spans="5:12" x14ac:dyDescent="0.2">
      <c r="E101" s="276"/>
      <c r="F101" s="53">
        <f>F42-'KIADÁSOK_BEVÉTELEK intézményenk'!F41</f>
        <v>0</v>
      </c>
      <c r="G101" s="41"/>
      <c r="H101" s="41"/>
      <c r="I101" s="41"/>
      <c r="J101" s="41">
        <f>J86-'KIADÁSOK_BEVÉTELEK intézményenk'!J73</f>
        <v>0</v>
      </c>
      <c r="K101" s="41">
        <f>K42-'KIADÁSOK_BEVÉTELEK intézményenk'!K41</f>
        <v>0</v>
      </c>
      <c r="L101" s="42">
        <f>L42-'KIADÁSOK_BEVÉTELEK intézményenk'!L41</f>
        <v>0</v>
      </c>
    </row>
    <row r="102" spans="5:12" ht="12" thickBot="1" x14ac:dyDescent="0.25">
      <c r="E102" s="43"/>
      <c r="F102" s="43"/>
      <c r="G102" s="44"/>
      <c r="H102" s="44"/>
      <c r="I102" s="44"/>
      <c r="J102" s="44"/>
      <c r="K102" s="44"/>
      <c r="L102" s="45"/>
    </row>
  </sheetData>
  <mergeCells count="40">
    <mergeCell ref="A3:L3"/>
    <mergeCell ref="A50:L50"/>
    <mergeCell ref="A8:C9"/>
    <mergeCell ref="D8:D9"/>
    <mergeCell ref="D7:L7"/>
    <mergeCell ref="A4:L4"/>
    <mergeCell ref="D6:L6"/>
    <mergeCell ref="G8:G9"/>
    <mergeCell ref="A7:C7"/>
    <mergeCell ref="A42:C42"/>
    <mergeCell ref="E8:E9"/>
    <mergeCell ref="A10:C10"/>
    <mergeCell ref="B23:C23"/>
    <mergeCell ref="E100:E101"/>
    <mergeCell ref="A56:C56"/>
    <mergeCell ref="B57:C57"/>
    <mergeCell ref="B58:C58"/>
    <mergeCell ref="B59:C59"/>
    <mergeCell ref="B60:C60"/>
    <mergeCell ref="B69:C69"/>
    <mergeCell ref="B70:C70"/>
    <mergeCell ref="A77:C77"/>
    <mergeCell ref="B76:C76"/>
    <mergeCell ref="B68:C68"/>
    <mergeCell ref="B61:C61"/>
    <mergeCell ref="D52:L52"/>
    <mergeCell ref="I8:I9"/>
    <mergeCell ref="F8:F9"/>
    <mergeCell ref="J8:L8"/>
    <mergeCell ref="H54:H55"/>
    <mergeCell ref="H8:H9"/>
    <mergeCell ref="D54:D55"/>
    <mergeCell ref="F54:F55"/>
    <mergeCell ref="J54:L54"/>
    <mergeCell ref="A53:C53"/>
    <mergeCell ref="D53:L53"/>
    <mergeCell ref="A54:C55"/>
    <mergeCell ref="G54:G55"/>
    <mergeCell ref="I54:I55"/>
    <mergeCell ref="E54:E55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57" firstPageNumber="18" fitToHeight="0" orientation="landscape" useFirstPageNumber="1" r:id="rId1"/>
  <headerFooter alignWithMargins="0">
    <oddHeader xml:space="preserve">&amp;R&amp;"Times New Roman,Normál"
</oddHeader>
    <oddFooter>&amp;P. oldal</oddFooter>
  </headerFooter>
  <rowBreaks count="1" manualBreakCount="1">
    <brk id="47" max="9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422"/>
  <sheetViews>
    <sheetView tabSelected="1" topLeftCell="A4" zoomScale="120" zoomScaleNormal="120" zoomScaleSheetLayoutView="120" zoomScalePageLayoutView="140" workbookViewId="0">
      <pane xSplit="3" ySplit="5" topLeftCell="D54" activePane="bottomRight" state="frozen"/>
      <selection activeCell="A4" sqref="A4"/>
      <selection pane="topRight" activeCell="D4" sqref="D4"/>
      <selection pane="bottomLeft" activeCell="A9" sqref="A9"/>
      <selection pane="bottomRight" activeCell="P71" sqref="P71"/>
    </sheetView>
  </sheetViews>
  <sheetFormatPr defaultColWidth="10.140625" defaultRowHeight="11.25" x14ac:dyDescent="0.2"/>
  <cols>
    <col min="1" max="1" width="2.5703125" style="21" customWidth="1"/>
    <col min="2" max="2" width="2.7109375" style="20" customWidth="1"/>
    <col min="3" max="3" width="58.7109375" style="20" customWidth="1"/>
    <col min="4" max="4" width="13.140625" style="20" customWidth="1"/>
    <col min="5" max="5" width="23.42578125" style="20" hidden="1" customWidth="1"/>
    <col min="6" max="6" width="13.5703125" style="20" customWidth="1"/>
    <col min="7" max="8" width="10.28515625" style="20" bestFit="1" customWidth="1"/>
    <col min="9" max="9" width="13.5703125" style="20" customWidth="1"/>
    <col min="10" max="10" width="13.28515625" style="20" customWidth="1"/>
    <col min="11" max="11" width="12.85546875" style="20" customWidth="1"/>
    <col min="12" max="12" width="12.42578125" style="20" customWidth="1"/>
    <col min="13" max="13" width="10.7109375" style="20" bestFit="1" customWidth="1"/>
    <col min="14" max="14" width="11.5703125" style="20" customWidth="1"/>
    <col min="15" max="16" width="10.28515625" style="20" bestFit="1" customWidth="1"/>
    <col min="17" max="17" width="14.5703125" style="20" customWidth="1"/>
    <col min="18" max="18" width="12.42578125" style="20" customWidth="1"/>
    <col min="19" max="19" width="13.5703125" style="20" customWidth="1"/>
    <col min="20" max="20" width="12.28515625" style="20" customWidth="1"/>
    <col min="21" max="22" width="11.42578125" style="20" customWidth="1"/>
    <col min="23" max="24" width="10.28515625" style="20" bestFit="1" customWidth="1"/>
    <col min="25" max="27" width="11.42578125" style="20" customWidth="1"/>
    <col min="28" max="28" width="13" style="20" customWidth="1"/>
    <col min="29" max="29" width="14.42578125" style="20" customWidth="1"/>
    <col min="30" max="30" width="11.42578125" style="20" customWidth="1"/>
    <col min="31" max="32" width="10.28515625" style="20" bestFit="1" customWidth="1"/>
    <col min="33" max="33" width="13" style="20" customWidth="1"/>
    <col min="34" max="34" width="14.42578125" style="20" customWidth="1"/>
    <col min="35" max="35" width="14.7109375" style="20" customWidth="1"/>
    <col min="36" max="36" width="11.42578125" style="20" customWidth="1"/>
    <col min="37" max="43" width="11.42578125" style="20" hidden="1" customWidth="1"/>
    <col min="44" max="44" width="9.7109375" style="20" customWidth="1"/>
    <col min="45" max="45" width="11.42578125" style="20" customWidth="1"/>
    <col min="46" max="47" width="10.28515625" style="20" bestFit="1" customWidth="1"/>
    <col min="48" max="48" width="14.140625" style="20" customWidth="1"/>
    <col min="49" max="53" width="11.42578125" style="20" customWidth="1"/>
    <col min="54" max="55" width="10.28515625" style="20" bestFit="1" customWidth="1"/>
    <col min="56" max="58" width="11.42578125" style="20" customWidth="1"/>
    <col min="59" max="59" width="12.28515625" style="20" customWidth="1"/>
    <col min="60" max="61" width="11.42578125" style="20" customWidth="1"/>
    <col min="62" max="63" width="10.28515625" style="20" bestFit="1" customWidth="1"/>
    <col min="64" max="66" width="11.42578125" style="20" customWidth="1"/>
    <col min="67" max="67" width="11.85546875" style="20" customWidth="1"/>
    <col min="68" max="69" width="11.42578125" style="20" customWidth="1"/>
    <col min="70" max="71" width="10.28515625" style="20" bestFit="1" customWidth="1"/>
    <col min="72" max="77" width="11.42578125" style="20" customWidth="1"/>
    <col min="78" max="79" width="10.28515625" style="20" bestFit="1" customWidth="1"/>
    <col min="80" max="83" width="11.42578125" style="20" customWidth="1"/>
    <col min="84" max="84" width="13.28515625" style="20" bestFit="1" customWidth="1"/>
    <col min="85" max="87" width="10.28515625" style="20" bestFit="1" customWidth="1"/>
    <col min="88" max="88" width="11.28515625" style="20" customWidth="1"/>
    <col min="89" max="89" width="10.5703125" style="20" customWidth="1"/>
    <col min="90" max="90" width="9.85546875" style="20" customWidth="1"/>
    <col min="91" max="16384" width="10.140625" style="20"/>
  </cols>
  <sheetData>
    <row r="1" spans="1:92" s="65" customFormat="1" ht="12.75" customHeight="1" x14ac:dyDescent="0.3">
      <c r="A1" s="64"/>
      <c r="T1" s="149"/>
      <c r="AB1" s="19"/>
      <c r="AJ1" s="19"/>
      <c r="AQ1" s="19"/>
      <c r="AY1" s="19"/>
      <c r="BG1" s="19"/>
      <c r="BO1" s="19"/>
      <c r="BW1" s="19"/>
      <c r="CE1" s="19"/>
    </row>
    <row r="2" spans="1:92" ht="12.75" x14ac:dyDescent="0.2">
      <c r="T2" s="150" t="s">
        <v>129</v>
      </c>
      <c r="AB2" s="148"/>
      <c r="AJ2" s="148"/>
      <c r="AY2" s="148"/>
      <c r="BG2" s="148"/>
      <c r="BO2" s="148"/>
      <c r="BW2" s="148"/>
      <c r="CE2" s="148"/>
    </row>
    <row r="3" spans="1:92" ht="14.25" x14ac:dyDescent="0.2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66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</row>
    <row r="4" spans="1:92" s="37" customFormat="1" ht="12.75" customHeight="1" thickBot="1" x14ac:dyDescent="0.25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7" t="s">
        <v>42</v>
      </c>
      <c r="M4" s="207"/>
      <c r="N4" s="209"/>
      <c r="O4" s="209"/>
      <c r="P4" s="209"/>
      <c r="Q4" s="209"/>
      <c r="R4" s="209"/>
      <c r="S4" s="209"/>
      <c r="T4" s="207" t="s">
        <v>42</v>
      </c>
      <c r="U4" s="209"/>
      <c r="V4" s="209"/>
      <c r="W4" s="209"/>
      <c r="X4" s="209"/>
      <c r="Y4" s="209"/>
      <c r="Z4" s="209"/>
      <c r="AA4" s="209"/>
      <c r="AB4" s="207" t="s">
        <v>42</v>
      </c>
      <c r="AC4" s="209"/>
      <c r="AD4" s="209"/>
      <c r="AE4" s="209"/>
      <c r="AF4" s="209"/>
      <c r="AG4" s="209"/>
      <c r="AH4" s="209"/>
      <c r="AI4" s="209"/>
      <c r="AJ4" s="207" t="s">
        <v>42</v>
      </c>
      <c r="AK4" s="209"/>
      <c r="AL4" s="209"/>
      <c r="AM4" s="209"/>
      <c r="AN4" s="209"/>
      <c r="AO4" s="209"/>
      <c r="AP4" s="209"/>
      <c r="AQ4" s="207" t="s">
        <v>42</v>
      </c>
      <c r="AR4" s="209"/>
      <c r="AS4" s="209"/>
      <c r="AT4" s="209"/>
      <c r="AU4" s="209"/>
      <c r="AV4" s="209"/>
      <c r="AW4" s="209"/>
      <c r="AX4" s="209"/>
      <c r="AY4" s="207" t="s">
        <v>42</v>
      </c>
      <c r="AZ4" s="209"/>
      <c r="BA4" s="209"/>
      <c r="BB4" s="209"/>
      <c r="BC4" s="209"/>
      <c r="BD4" s="209"/>
      <c r="BE4" s="209"/>
      <c r="BF4" s="209"/>
      <c r="BG4" s="207" t="s">
        <v>42</v>
      </c>
      <c r="BH4" s="209"/>
      <c r="BI4" s="209"/>
      <c r="BJ4" s="209"/>
      <c r="BK4" s="209"/>
      <c r="BL4" s="209"/>
      <c r="BM4" s="209"/>
      <c r="BN4" s="209"/>
      <c r="BO4" s="207" t="s">
        <v>42</v>
      </c>
      <c r="BP4" s="209"/>
      <c r="BQ4" s="209"/>
      <c r="BR4" s="209"/>
      <c r="BS4" s="209"/>
      <c r="BT4" s="209"/>
      <c r="BU4" s="209"/>
      <c r="BV4" s="209"/>
      <c r="BW4" s="207" t="s">
        <v>42</v>
      </c>
      <c r="BX4" s="209"/>
      <c r="BY4" s="209"/>
      <c r="BZ4" s="209"/>
      <c r="CA4" s="209"/>
      <c r="CB4" s="209"/>
      <c r="CC4" s="209"/>
      <c r="CD4" s="209"/>
      <c r="CE4" s="207" t="s">
        <v>42</v>
      </c>
      <c r="CM4" s="207" t="s">
        <v>42</v>
      </c>
    </row>
    <row r="5" spans="1:92" s="23" customFormat="1" ht="13.5" customHeight="1" thickBot="1" x14ac:dyDescent="0.2">
      <c r="A5" s="94"/>
      <c r="B5" s="70"/>
      <c r="C5" s="71"/>
      <c r="D5" s="72"/>
      <c r="E5" s="73"/>
      <c r="F5" s="73"/>
      <c r="G5" s="73"/>
      <c r="H5" s="73"/>
      <c r="I5" s="73"/>
      <c r="J5" s="73"/>
      <c r="K5" s="73"/>
      <c r="L5" s="74"/>
      <c r="M5" s="299" t="s">
        <v>47</v>
      </c>
      <c r="N5" s="348"/>
      <c r="O5" s="348"/>
      <c r="P5" s="348"/>
      <c r="Q5" s="348"/>
      <c r="R5" s="348"/>
      <c r="S5" s="348"/>
      <c r="T5" s="349"/>
      <c r="U5" s="299" t="s">
        <v>48</v>
      </c>
      <c r="V5" s="300"/>
      <c r="W5" s="300"/>
      <c r="X5" s="300"/>
      <c r="Y5" s="300"/>
      <c r="Z5" s="300"/>
      <c r="AA5" s="300"/>
      <c r="AB5" s="301"/>
      <c r="AC5" s="299" t="s">
        <v>49</v>
      </c>
      <c r="AD5" s="300"/>
      <c r="AE5" s="300"/>
      <c r="AF5" s="300"/>
      <c r="AG5" s="300"/>
      <c r="AH5" s="300"/>
      <c r="AI5" s="300"/>
      <c r="AJ5" s="301"/>
      <c r="AK5" s="299" t="s">
        <v>50</v>
      </c>
      <c r="AL5" s="300"/>
      <c r="AM5" s="300"/>
      <c r="AN5" s="300"/>
      <c r="AO5" s="300"/>
      <c r="AP5" s="300"/>
      <c r="AQ5" s="300"/>
      <c r="AR5" s="299" t="s">
        <v>50</v>
      </c>
      <c r="AS5" s="300"/>
      <c r="AT5" s="300"/>
      <c r="AU5" s="300"/>
      <c r="AV5" s="300"/>
      <c r="AW5" s="300"/>
      <c r="AX5" s="300"/>
      <c r="AY5" s="301"/>
      <c r="AZ5" s="350"/>
      <c r="BA5" s="351"/>
      <c r="BB5" s="351"/>
      <c r="BC5" s="351"/>
      <c r="BD5" s="351"/>
      <c r="BE5" s="351"/>
      <c r="BF5" s="351"/>
      <c r="BG5" s="352"/>
      <c r="BH5" s="299" t="s">
        <v>51</v>
      </c>
      <c r="BI5" s="300"/>
      <c r="BJ5" s="300"/>
      <c r="BK5" s="300"/>
      <c r="BL5" s="300"/>
      <c r="BM5" s="300"/>
      <c r="BN5" s="300"/>
      <c r="BO5" s="301"/>
      <c r="BP5" s="299" t="s">
        <v>52</v>
      </c>
      <c r="BQ5" s="300"/>
      <c r="BR5" s="300"/>
      <c r="BS5" s="300"/>
      <c r="BT5" s="300"/>
      <c r="BU5" s="300"/>
      <c r="BV5" s="300"/>
      <c r="BW5" s="301"/>
      <c r="BX5" s="299" t="s">
        <v>53</v>
      </c>
      <c r="BY5" s="300"/>
      <c r="BZ5" s="300"/>
      <c r="CA5" s="300"/>
      <c r="CB5" s="300"/>
      <c r="CC5" s="300"/>
      <c r="CD5" s="300"/>
      <c r="CE5" s="301"/>
      <c r="CF5" s="299" t="s">
        <v>54</v>
      </c>
      <c r="CG5" s="300"/>
      <c r="CH5" s="300"/>
      <c r="CI5" s="300"/>
      <c r="CJ5" s="300"/>
      <c r="CK5" s="300"/>
      <c r="CL5" s="300"/>
      <c r="CM5" s="301"/>
    </row>
    <row r="6" spans="1:92" s="24" customFormat="1" ht="47.25" customHeight="1" thickBot="1" x14ac:dyDescent="0.25">
      <c r="A6" s="304" t="s">
        <v>95</v>
      </c>
      <c r="B6" s="305"/>
      <c r="C6" s="306"/>
      <c r="D6" s="299" t="s">
        <v>37</v>
      </c>
      <c r="E6" s="300"/>
      <c r="F6" s="300"/>
      <c r="G6" s="300"/>
      <c r="H6" s="300"/>
      <c r="I6" s="300"/>
      <c r="J6" s="300"/>
      <c r="K6" s="300"/>
      <c r="L6" s="301"/>
      <c r="M6" s="299" t="s">
        <v>115</v>
      </c>
      <c r="N6" s="300"/>
      <c r="O6" s="300"/>
      <c r="P6" s="300"/>
      <c r="Q6" s="300"/>
      <c r="R6" s="300"/>
      <c r="S6" s="300"/>
      <c r="T6" s="301"/>
      <c r="U6" s="299" t="s">
        <v>87</v>
      </c>
      <c r="V6" s="300"/>
      <c r="W6" s="300"/>
      <c r="X6" s="300"/>
      <c r="Y6" s="300"/>
      <c r="Z6" s="300"/>
      <c r="AA6" s="300"/>
      <c r="AB6" s="301"/>
      <c r="AC6" s="299" t="s">
        <v>88</v>
      </c>
      <c r="AD6" s="300"/>
      <c r="AE6" s="300"/>
      <c r="AF6" s="300"/>
      <c r="AG6" s="300"/>
      <c r="AH6" s="300"/>
      <c r="AI6" s="300"/>
      <c r="AJ6" s="301"/>
      <c r="AK6" s="300" t="s">
        <v>36</v>
      </c>
      <c r="AL6" s="300"/>
      <c r="AM6" s="300"/>
      <c r="AN6" s="300"/>
      <c r="AO6" s="300"/>
      <c r="AP6" s="300"/>
      <c r="AQ6" s="300"/>
      <c r="AR6" s="299" t="s">
        <v>89</v>
      </c>
      <c r="AS6" s="300"/>
      <c r="AT6" s="300"/>
      <c r="AU6" s="300"/>
      <c r="AV6" s="300"/>
      <c r="AW6" s="300"/>
      <c r="AX6" s="300"/>
      <c r="AY6" s="301"/>
      <c r="AZ6" s="299" t="s">
        <v>90</v>
      </c>
      <c r="BA6" s="300"/>
      <c r="BB6" s="300"/>
      <c r="BC6" s="300"/>
      <c r="BD6" s="300"/>
      <c r="BE6" s="300"/>
      <c r="BF6" s="300"/>
      <c r="BG6" s="301"/>
      <c r="BH6" s="299" t="s">
        <v>91</v>
      </c>
      <c r="BI6" s="300"/>
      <c r="BJ6" s="300"/>
      <c r="BK6" s="300"/>
      <c r="BL6" s="300"/>
      <c r="BM6" s="300"/>
      <c r="BN6" s="300"/>
      <c r="BO6" s="301"/>
      <c r="BP6" s="299" t="s">
        <v>92</v>
      </c>
      <c r="BQ6" s="300"/>
      <c r="BR6" s="300"/>
      <c r="BS6" s="300"/>
      <c r="BT6" s="300"/>
      <c r="BU6" s="300"/>
      <c r="BV6" s="300"/>
      <c r="BW6" s="301"/>
      <c r="BX6" s="299" t="s">
        <v>93</v>
      </c>
      <c r="BY6" s="300"/>
      <c r="BZ6" s="300"/>
      <c r="CA6" s="300"/>
      <c r="CB6" s="300"/>
      <c r="CC6" s="300"/>
      <c r="CD6" s="300"/>
      <c r="CE6" s="301"/>
      <c r="CF6" s="299" t="s">
        <v>126</v>
      </c>
      <c r="CG6" s="300"/>
      <c r="CH6" s="300"/>
      <c r="CI6" s="300"/>
      <c r="CJ6" s="300"/>
      <c r="CK6" s="300"/>
      <c r="CL6" s="300"/>
      <c r="CM6" s="301"/>
    </row>
    <row r="7" spans="1:92" s="183" customFormat="1" ht="36" customHeight="1" x14ac:dyDescent="0.2">
      <c r="A7" s="324" t="s">
        <v>97</v>
      </c>
      <c r="B7" s="325"/>
      <c r="C7" s="326"/>
      <c r="D7" s="322" t="s">
        <v>122</v>
      </c>
      <c r="E7" s="315" t="s">
        <v>86</v>
      </c>
      <c r="F7" s="315" t="s">
        <v>96</v>
      </c>
      <c r="G7" s="315" t="s">
        <v>116</v>
      </c>
      <c r="H7" s="315" t="s">
        <v>119</v>
      </c>
      <c r="I7" s="315" t="s">
        <v>123</v>
      </c>
      <c r="J7" s="317" t="s">
        <v>123</v>
      </c>
      <c r="K7" s="318"/>
      <c r="L7" s="319"/>
      <c r="M7" s="320" t="s">
        <v>122</v>
      </c>
      <c r="N7" s="315" t="s">
        <v>96</v>
      </c>
      <c r="O7" s="315" t="s">
        <v>116</v>
      </c>
      <c r="P7" s="315" t="s">
        <v>119</v>
      </c>
      <c r="Q7" s="315" t="s">
        <v>123</v>
      </c>
      <c r="R7" s="317" t="s">
        <v>123</v>
      </c>
      <c r="S7" s="318"/>
      <c r="T7" s="319"/>
      <c r="U7" s="320" t="s">
        <v>122</v>
      </c>
      <c r="V7" s="315" t="s">
        <v>96</v>
      </c>
      <c r="W7" s="315" t="s">
        <v>116</v>
      </c>
      <c r="X7" s="315" t="s">
        <v>119</v>
      </c>
      <c r="Y7" s="315" t="s">
        <v>123</v>
      </c>
      <c r="Z7" s="317" t="s">
        <v>123</v>
      </c>
      <c r="AA7" s="318"/>
      <c r="AB7" s="319"/>
      <c r="AC7" s="320" t="s">
        <v>122</v>
      </c>
      <c r="AD7" s="315" t="s">
        <v>96</v>
      </c>
      <c r="AE7" s="315" t="s">
        <v>116</v>
      </c>
      <c r="AF7" s="315" t="s">
        <v>119</v>
      </c>
      <c r="AG7" s="315" t="s">
        <v>123</v>
      </c>
      <c r="AH7" s="317" t="s">
        <v>123</v>
      </c>
      <c r="AI7" s="318"/>
      <c r="AJ7" s="319"/>
      <c r="AK7" s="346" t="s">
        <v>122</v>
      </c>
      <c r="AL7" s="315" t="s">
        <v>123</v>
      </c>
      <c r="AM7" s="315" t="s">
        <v>86</v>
      </c>
      <c r="AN7" s="315" t="s">
        <v>123</v>
      </c>
      <c r="AO7" s="317" t="s">
        <v>123</v>
      </c>
      <c r="AP7" s="318"/>
      <c r="AQ7" s="318"/>
      <c r="AR7" s="320" t="s">
        <v>122</v>
      </c>
      <c r="AS7" s="315" t="s">
        <v>96</v>
      </c>
      <c r="AT7" s="315" t="s">
        <v>116</v>
      </c>
      <c r="AU7" s="315" t="s">
        <v>119</v>
      </c>
      <c r="AV7" s="315" t="s">
        <v>123</v>
      </c>
      <c r="AW7" s="317" t="s">
        <v>123</v>
      </c>
      <c r="AX7" s="318"/>
      <c r="AY7" s="319"/>
      <c r="AZ7" s="320" t="s">
        <v>122</v>
      </c>
      <c r="BA7" s="315" t="s">
        <v>96</v>
      </c>
      <c r="BB7" s="315" t="s">
        <v>117</v>
      </c>
      <c r="BC7" s="315" t="s">
        <v>120</v>
      </c>
      <c r="BD7" s="315" t="s">
        <v>123</v>
      </c>
      <c r="BE7" s="317" t="s">
        <v>123</v>
      </c>
      <c r="BF7" s="318"/>
      <c r="BG7" s="319"/>
      <c r="BH7" s="320" t="s">
        <v>122</v>
      </c>
      <c r="BI7" s="315" t="s">
        <v>96</v>
      </c>
      <c r="BJ7" s="315" t="s">
        <v>117</v>
      </c>
      <c r="BK7" s="315" t="s">
        <v>120</v>
      </c>
      <c r="BL7" s="315" t="s">
        <v>123</v>
      </c>
      <c r="BM7" s="317" t="s">
        <v>123</v>
      </c>
      <c r="BN7" s="318"/>
      <c r="BO7" s="319"/>
      <c r="BP7" s="320" t="s">
        <v>122</v>
      </c>
      <c r="BQ7" s="315" t="s">
        <v>96</v>
      </c>
      <c r="BR7" s="315" t="s">
        <v>117</v>
      </c>
      <c r="BS7" s="315" t="s">
        <v>120</v>
      </c>
      <c r="BT7" s="315" t="s">
        <v>123</v>
      </c>
      <c r="BU7" s="317" t="s">
        <v>123</v>
      </c>
      <c r="BV7" s="318"/>
      <c r="BW7" s="319"/>
      <c r="BX7" s="320" t="s">
        <v>122</v>
      </c>
      <c r="BY7" s="315" t="s">
        <v>96</v>
      </c>
      <c r="BZ7" s="315" t="s">
        <v>117</v>
      </c>
      <c r="CA7" s="315" t="s">
        <v>120</v>
      </c>
      <c r="CB7" s="315" t="s">
        <v>123</v>
      </c>
      <c r="CC7" s="317" t="s">
        <v>123</v>
      </c>
      <c r="CD7" s="318"/>
      <c r="CE7" s="319"/>
      <c r="CF7" s="320" t="s">
        <v>122</v>
      </c>
      <c r="CG7" s="315" t="s">
        <v>96</v>
      </c>
      <c r="CH7" s="315" t="s">
        <v>117</v>
      </c>
      <c r="CI7" s="315" t="s">
        <v>120</v>
      </c>
      <c r="CJ7" s="315" t="s">
        <v>123</v>
      </c>
      <c r="CK7" s="317" t="s">
        <v>123</v>
      </c>
      <c r="CL7" s="318"/>
      <c r="CM7" s="319"/>
    </row>
    <row r="8" spans="1:92" s="186" customFormat="1" ht="24.75" customHeight="1" thickBot="1" x14ac:dyDescent="0.25">
      <c r="A8" s="327"/>
      <c r="B8" s="328"/>
      <c r="C8" s="329"/>
      <c r="D8" s="323"/>
      <c r="E8" s="316"/>
      <c r="F8" s="316"/>
      <c r="G8" s="316"/>
      <c r="H8" s="316"/>
      <c r="I8" s="316"/>
      <c r="J8" s="184" t="s">
        <v>41</v>
      </c>
      <c r="K8" s="184" t="s">
        <v>77</v>
      </c>
      <c r="L8" s="185" t="s">
        <v>78</v>
      </c>
      <c r="M8" s="345"/>
      <c r="N8" s="316"/>
      <c r="O8" s="316"/>
      <c r="P8" s="316"/>
      <c r="Q8" s="316"/>
      <c r="R8" s="184" t="s">
        <v>41</v>
      </c>
      <c r="S8" s="184" t="s">
        <v>77</v>
      </c>
      <c r="T8" s="185" t="s">
        <v>78</v>
      </c>
      <c r="U8" s="321"/>
      <c r="V8" s="316"/>
      <c r="W8" s="316"/>
      <c r="X8" s="316"/>
      <c r="Y8" s="316"/>
      <c r="Z8" s="184" t="s">
        <v>41</v>
      </c>
      <c r="AA8" s="184" t="s">
        <v>77</v>
      </c>
      <c r="AB8" s="185" t="s">
        <v>78</v>
      </c>
      <c r="AC8" s="321"/>
      <c r="AD8" s="316"/>
      <c r="AE8" s="316"/>
      <c r="AF8" s="316"/>
      <c r="AG8" s="316"/>
      <c r="AH8" s="184" t="s">
        <v>41</v>
      </c>
      <c r="AI8" s="184" t="s">
        <v>77</v>
      </c>
      <c r="AJ8" s="185" t="s">
        <v>78</v>
      </c>
      <c r="AK8" s="347"/>
      <c r="AL8" s="316"/>
      <c r="AM8" s="316"/>
      <c r="AN8" s="316"/>
      <c r="AO8" s="184" t="s">
        <v>41</v>
      </c>
      <c r="AP8" s="184" t="s">
        <v>77</v>
      </c>
      <c r="AQ8" s="197" t="s">
        <v>78</v>
      </c>
      <c r="AR8" s="321"/>
      <c r="AS8" s="316"/>
      <c r="AT8" s="316"/>
      <c r="AU8" s="316"/>
      <c r="AV8" s="316"/>
      <c r="AW8" s="184" t="s">
        <v>41</v>
      </c>
      <c r="AX8" s="184" t="s">
        <v>77</v>
      </c>
      <c r="AY8" s="185" t="s">
        <v>78</v>
      </c>
      <c r="AZ8" s="321"/>
      <c r="BA8" s="316"/>
      <c r="BB8" s="316"/>
      <c r="BC8" s="316"/>
      <c r="BD8" s="316"/>
      <c r="BE8" s="184" t="s">
        <v>41</v>
      </c>
      <c r="BF8" s="184" t="s">
        <v>77</v>
      </c>
      <c r="BG8" s="185" t="s">
        <v>78</v>
      </c>
      <c r="BH8" s="321"/>
      <c r="BI8" s="316"/>
      <c r="BJ8" s="316"/>
      <c r="BK8" s="316"/>
      <c r="BL8" s="316"/>
      <c r="BM8" s="184" t="s">
        <v>41</v>
      </c>
      <c r="BN8" s="184" t="s">
        <v>77</v>
      </c>
      <c r="BO8" s="185" t="s">
        <v>78</v>
      </c>
      <c r="BP8" s="321"/>
      <c r="BQ8" s="316"/>
      <c r="BR8" s="316"/>
      <c r="BS8" s="316"/>
      <c r="BT8" s="316"/>
      <c r="BU8" s="184" t="s">
        <v>41</v>
      </c>
      <c r="BV8" s="184" t="s">
        <v>77</v>
      </c>
      <c r="BW8" s="185" t="s">
        <v>78</v>
      </c>
      <c r="BX8" s="321"/>
      <c r="BY8" s="316"/>
      <c r="BZ8" s="316"/>
      <c r="CA8" s="316"/>
      <c r="CB8" s="316"/>
      <c r="CC8" s="184" t="s">
        <v>41</v>
      </c>
      <c r="CD8" s="184" t="s">
        <v>77</v>
      </c>
      <c r="CE8" s="185" t="s">
        <v>78</v>
      </c>
      <c r="CF8" s="321"/>
      <c r="CG8" s="316"/>
      <c r="CH8" s="316"/>
      <c r="CI8" s="316"/>
      <c r="CJ8" s="316"/>
      <c r="CK8" s="184" t="s">
        <v>41</v>
      </c>
      <c r="CL8" s="184" t="s">
        <v>77</v>
      </c>
      <c r="CM8" s="185" t="s">
        <v>78</v>
      </c>
    </row>
    <row r="9" spans="1:92" s="154" customFormat="1" ht="26.25" customHeight="1" x14ac:dyDescent="0.2">
      <c r="A9" s="332" t="s">
        <v>2</v>
      </c>
      <c r="B9" s="333"/>
      <c r="C9" s="334"/>
      <c r="D9" s="167"/>
      <c r="E9" s="153"/>
      <c r="F9" s="153"/>
      <c r="G9" s="153"/>
      <c r="H9" s="153"/>
      <c r="I9" s="153"/>
      <c r="J9" s="153"/>
      <c r="K9" s="153"/>
      <c r="L9" s="168"/>
      <c r="M9" s="167"/>
      <c r="N9" s="153"/>
      <c r="O9" s="153"/>
      <c r="P9" s="153"/>
      <c r="Q9" s="153"/>
      <c r="R9" s="153"/>
      <c r="S9" s="153"/>
      <c r="T9" s="168"/>
      <c r="U9" s="196"/>
      <c r="V9" s="153"/>
      <c r="W9" s="153"/>
      <c r="X9" s="153"/>
      <c r="Y9" s="153"/>
      <c r="Z9" s="153"/>
      <c r="AA9" s="153"/>
      <c r="AB9" s="168"/>
      <c r="AC9" s="196"/>
      <c r="AD9" s="153"/>
      <c r="AE9" s="153"/>
      <c r="AF9" s="153"/>
      <c r="AG9" s="153"/>
      <c r="AH9" s="153"/>
      <c r="AI9" s="153"/>
      <c r="AJ9" s="168"/>
      <c r="AK9" s="187"/>
      <c r="AL9" s="153"/>
      <c r="AM9" s="153"/>
      <c r="AN9" s="153"/>
      <c r="AO9" s="153"/>
      <c r="AP9" s="153"/>
      <c r="AQ9" s="198"/>
      <c r="AR9" s="196"/>
      <c r="AS9" s="153"/>
      <c r="AT9" s="153"/>
      <c r="AU9" s="153"/>
      <c r="AV9" s="153"/>
      <c r="AW9" s="153"/>
      <c r="AX9" s="153"/>
      <c r="AY9" s="168"/>
      <c r="AZ9" s="196"/>
      <c r="BA9" s="153"/>
      <c r="BB9" s="153"/>
      <c r="BC9" s="153"/>
      <c r="BD9" s="153"/>
      <c r="BE9" s="153"/>
      <c r="BF9" s="153"/>
      <c r="BG9" s="168"/>
      <c r="BH9" s="196"/>
      <c r="BI9" s="153"/>
      <c r="BJ9" s="153"/>
      <c r="BK9" s="153"/>
      <c r="BL9" s="153"/>
      <c r="BM9" s="153"/>
      <c r="BN9" s="153"/>
      <c r="BO9" s="168"/>
      <c r="BP9" s="196"/>
      <c r="BQ9" s="153"/>
      <c r="BR9" s="153"/>
      <c r="BS9" s="153"/>
      <c r="BT9" s="153"/>
      <c r="BU9" s="153"/>
      <c r="BV9" s="153"/>
      <c r="BW9" s="168"/>
      <c r="BX9" s="196"/>
      <c r="BY9" s="153"/>
      <c r="BZ9" s="153"/>
      <c r="CA9" s="153"/>
      <c r="CB9" s="153"/>
      <c r="CC9" s="153"/>
      <c r="CD9" s="153"/>
      <c r="CE9" s="168"/>
      <c r="CF9" s="196"/>
      <c r="CG9" s="153"/>
      <c r="CH9" s="153"/>
      <c r="CI9" s="153"/>
      <c r="CJ9" s="153"/>
      <c r="CK9" s="153"/>
      <c r="CL9" s="153"/>
      <c r="CM9" s="168"/>
      <c r="CN9" s="243"/>
    </row>
    <row r="10" spans="1:92" s="133" customFormat="1" ht="10.5" x14ac:dyDescent="0.15">
      <c r="A10" s="77" t="s">
        <v>60</v>
      </c>
      <c r="B10" s="236" t="s">
        <v>82</v>
      </c>
      <c r="C10" s="79"/>
      <c r="D10" s="169">
        <f>SUM(D11:D14)</f>
        <v>10535311</v>
      </c>
      <c r="E10" s="102">
        <f>SUM(E11:E14)</f>
        <v>0</v>
      </c>
      <c r="F10" s="102">
        <f t="shared" ref="F10:H25" si="0">+N10+V10+AD10+AS10+BA10+CG10</f>
        <v>0</v>
      </c>
      <c r="G10" s="102">
        <f t="shared" si="0"/>
        <v>469850.6</v>
      </c>
      <c r="H10" s="102">
        <f t="shared" si="0"/>
        <v>399091.9</v>
      </c>
      <c r="I10" s="102">
        <f>+Q10+Y10+AG10+AV10+BD10+CJ10</f>
        <v>11404253.5</v>
      </c>
      <c r="J10" s="102">
        <f>+R10+Z10+AH10+AW10+BE10+CK10</f>
        <v>10339910.5</v>
      </c>
      <c r="K10" s="102">
        <f>+S10+AA10+AI10+AX10+BF10+CL10</f>
        <v>1064343</v>
      </c>
      <c r="L10" s="170">
        <f>+T10+AB10+AJ10+AY10+BG10+CM10</f>
        <v>0</v>
      </c>
      <c r="M10" s="169">
        <f>+M11+M14</f>
        <v>6722787</v>
      </c>
      <c r="N10" s="102">
        <f t="shared" ref="N10:T10" si="1">SUM(N11:N14)</f>
        <v>0</v>
      </c>
      <c r="O10" s="102">
        <f t="shared" si="1"/>
        <v>415904</v>
      </c>
      <c r="P10" s="102">
        <f t="shared" si="1"/>
        <v>393140.9</v>
      </c>
      <c r="Q10" s="102">
        <f>SUM(M10:P10)</f>
        <v>7531831.9000000004</v>
      </c>
      <c r="R10" s="102">
        <f>+Q10-S10</f>
        <v>7474478.9000000004</v>
      </c>
      <c r="S10" s="102">
        <f>+S14</f>
        <v>57353</v>
      </c>
      <c r="T10" s="170">
        <f t="shared" si="1"/>
        <v>0</v>
      </c>
      <c r="U10" s="169">
        <f t="shared" ref="U10:AA10" si="2">SUM(U11:U14)</f>
        <v>0</v>
      </c>
      <c r="V10" s="102">
        <f t="shared" si="2"/>
        <v>0</v>
      </c>
      <c r="W10" s="102">
        <f t="shared" si="2"/>
        <v>30567.599999999999</v>
      </c>
      <c r="X10" s="102">
        <f t="shared" si="2"/>
        <v>5951</v>
      </c>
      <c r="Y10" s="102">
        <f>+V10+U10+W10+X10</f>
        <v>36518.6</v>
      </c>
      <c r="Z10" s="102">
        <f>SUM(Z11:Z14)</f>
        <v>36518.6</v>
      </c>
      <c r="AA10" s="102">
        <f t="shared" si="2"/>
        <v>0</v>
      </c>
      <c r="AB10" s="170">
        <f>SUM(AB11:AB14)</f>
        <v>0</v>
      </c>
      <c r="AC10" s="169">
        <f t="shared" ref="AC10:AI10" si="3">SUM(AC11:AC14)</f>
        <v>3797703</v>
      </c>
      <c r="AD10" s="102">
        <f t="shared" si="3"/>
        <v>0</v>
      </c>
      <c r="AE10" s="102">
        <f t="shared" si="3"/>
        <v>23379</v>
      </c>
      <c r="AF10" s="102">
        <f t="shared" si="3"/>
        <v>0</v>
      </c>
      <c r="AG10" s="102">
        <f>+AD10+AE10+AC10+AF10</f>
        <v>3821082</v>
      </c>
      <c r="AH10" s="102">
        <f>SUM(AH11:AH14)</f>
        <v>2828913</v>
      </c>
      <c r="AI10" s="102">
        <f t="shared" si="3"/>
        <v>992169</v>
      </c>
      <c r="AJ10" s="170">
        <f>SUM(AJ11:AJ14)</f>
        <v>0</v>
      </c>
      <c r="AK10" s="159"/>
      <c r="AL10" s="102"/>
      <c r="AM10" s="102"/>
      <c r="AN10" s="102"/>
      <c r="AO10" s="102"/>
      <c r="AP10" s="102"/>
      <c r="AQ10" s="199"/>
      <c r="AR10" s="169">
        <f t="shared" ref="AR10:AX10" si="4">SUM(AR11:AR14)</f>
        <v>0</v>
      </c>
      <c r="AS10" s="102">
        <f t="shared" si="4"/>
        <v>0</v>
      </c>
      <c r="AT10" s="102">
        <f>+AR10</f>
        <v>0</v>
      </c>
      <c r="AU10" s="102">
        <f>+AS10</f>
        <v>0</v>
      </c>
      <c r="AV10" s="102">
        <f>+AS10+AT10+AR10+AU10</f>
        <v>0</v>
      </c>
      <c r="AW10" s="102">
        <f>SUM(AW11:AW14)</f>
        <v>0</v>
      </c>
      <c r="AX10" s="102">
        <f t="shared" si="4"/>
        <v>0</v>
      </c>
      <c r="AY10" s="170">
        <f>SUM(AY11:AY14)</f>
        <v>0</v>
      </c>
      <c r="AZ10" s="169">
        <f t="shared" ref="AZ10:BN10" si="5">SUM(AZ11:AZ14)</f>
        <v>14821</v>
      </c>
      <c r="BA10" s="102">
        <f t="shared" si="5"/>
        <v>0</v>
      </c>
      <c r="BB10" s="102">
        <f>SUM(BB11:BB14)</f>
        <v>0</v>
      </c>
      <c r="BC10" s="102">
        <f>SUM(BC11:BC14)</f>
        <v>0</v>
      </c>
      <c r="BD10" s="102">
        <f>SUM(AZ10:BC10)</f>
        <v>14821</v>
      </c>
      <c r="BE10" s="102">
        <f>SUM(BE11:BE14)</f>
        <v>0</v>
      </c>
      <c r="BF10" s="102">
        <f>SUM(BF11:BF14)</f>
        <v>14821</v>
      </c>
      <c r="BG10" s="170">
        <f t="shared" si="5"/>
        <v>0</v>
      </c>
      <c r="BH10" s="169">
        <f t="shared" si="5"/>
        <v>0</v>
      </c>
      <c r="BI10" s="102">
        <f t="shared" si="5"/>
        <v>0</v>
      </c>
      <c r="BJ10" s="102">
        <f t="shared" si="5"/>
        <v>0</v>
      </c>
      <c r="BK10" s="102">
        <f t="shared" si="5"/>
        <v>0</v>
      </c>
      <c r="BL10" s="102">
        <f>+BI10+BJ10+BH10+BK10</f>
        <v>0</v>
      </c>
      <c r="BM10" s="102">
        <f>SUM(BM11:BM14)</f>
        <v>0</v>
      </c>
      <c r="BN10" s="102">
        <f t="shared" si="5"/>
        <v>0</v>
      </c>
      <c r="BO10" s="170">
        <f>SUM(BO11:BO14)</f>
        <v>0</v>
      </c>
      <c r="BP10" s="169">
        <f t="shared" ref="BP10:BV10" si="6">SUM(BP11:BP14)</f>
        <v>0</v>
      </c>
      <c r="BQ10" s="102">
        <f t="shared" si="6"/>
        <v>0</v>
      </c>
      <c r="BR10" s="102">
        <f t="shared" si="6"/>
        <v>0</v>
      </c>
      <c r="BS10" s="102">
        <f t="shared" si="6"/>
        <v>0</v>
      </c>
      <c r="BT10" s="102">
        <f>+BQ10+BR10+BP10+BS10</f>
        <v>0</v>
      </c>
      <c r="BU10" s="102">
        <f>SUM(BU11:BU14)</f>
        <v>0</v>
      </c>
      <c r="BV10" s="102">
        <f t="shared" si="6"/>
        <v>0</v>
      </c>
      <c r="BW10" s="170">
        <f>SUM(BW11:BW14)</f>
        <v>0</v>
      </c>
      <c r="BX10" s="169">
        <f t="shared" ref="BX10:CD10" si="7">SUM(BX11:BX14)</f>
        <v>14821</v>
      </c>
      <c r="BY10" s="102">
        <f t="shared" si="7"/>
        <v>0</v>
      </c>
      <c r="BZ10" s="102">
        <f t="shared" si="7"/>
        <v>0</v>
      </c>
      <c r="CA10" s="102">
        <f t="shared" si="7"/>
        <v>0</v>
      </c>
      <c r="CB10" s="102">
        <f>SUM(BX10:BZ10)+CA10</f>
        <v>14821</v>
      </c>
      <c r="CC10" s="102">
        <f>SUM(CC11:CC14)</f>
        <v>0</v>
      </c>
      <c r="CD10" s="102">
        <f t="shared" si="7"/>
        <v>14821</v>
      </c>
      <c r="CE10" s="170">
        <f>SUM(CE11:CE14)</f>
        <v>0</v>
      </c>
      <c r="CF10" s="169">
        <f>SUM(CF11:CF14)</f>
        <v>0</v>
      </c>
      <c r="CG10" s="102">
        <f>SUM(CG11:CG14)</f>
        <v>0</v>
      </c>
      <c r="CH10" s="102">
        <f>SUM(CH11:CH14)</f>
        <v>0</v>
      </c>
      <c r="CI10" s="102">
        <f>SUM(CI11:CI14)</f>
        <v>0</v>
      </c>
      <c r="CJ10" s="102">
        <f>+CG10+CH10+CF10+CI10</f>
        <v>0</v>
      </c>
      <c r="CK10" s="102">
        <f>SUM(CK11:CK14)</f>
        <v>0</v>
      </c>
      <c r="CL10" s="102">
        <f>SUM(CL11:CL14)</f>
        <v>0</v>
      </c>
      <c r="CM10" s="170"/>
      <c r="CN10" s="244"/>
    </row>
    <row r="11" spans="1:92" s="134" customFormat="1" x14ac:dyDescent="0.2">
      <c r="A11" s="80"/>
      <c r="B11" s="81" t="s">
        <v>71</v>
      </c>
      <c r="C11" s="82" t="s">
        <v>26</v>
      </c>
      <c r="D11" s="172">
        <f>SUM(M11,U11,AC11,AK11,AR11,BH11,BP11,BX11)+CF11</f>
        <v>6667384</v>
      </c>
      <c r="E11" s="104">
        <f t="shared" ref="E11" si="8">SUM(N11,V11,AD11,AL11,AS11,BI11,BQ11,BY11)+CG11</f>
        <v>0</v>
      </c>
      <c r="F11" s="106">
        <f t="shared" si="0"/>
        <v>0</v>
      </c>
      <c r="G11" s="106">
        <f t="shared" si="0"/>
        <v>204266</v>
      </c>
      <c r="H11" s="106">
        <f t="shared" si="0"/>
        <v>393140.9</v>
      </c>
      <c r="I11" s="106">
        <f>+Q11+Y11+AG11+AV11+BD11+CJ11</f>
        <v>7264790.9000000004</v>
      </c>
      <c r="J11" s="106">
        <f>+R11+Z11+AH11+AW11+BE11+CK11</f>
        <v>7264790.9000000004</v>
      </c>
      <c r="K11" s="106">
        <f>+S11+AA11+AI11+AX11+BF11+CL11</f>
        <v>0</v>
      </c>
      <c r="L11" s="194">
        <f t="shared" ref="L11:L38" si="9">+T11+AB11+AJ11+AY11+BG11+CM11</f>
        <v>0</v>
      </c>
      <c r="M11" s="172">
        <f>6576381-8997+100000</f>
        <v>6667384</v>
      </c>
      <c r="N11" s="106"/>
      <c r="O11" s="106">
        <v>204266</v>
      </c>
      <c r="P11" s="106">
        <v>393140.9</v>
      </c>
      <c r="Q11" s="106">
        <f t="shared" ref="Q11:Q71" si="10">SUM(M11:P11)</f>
        <v>7264790.9000000004</v>
      </c>
      <c r="R11" s="106">
        <f>+Q11</f>
        <v>7264790.9000000004</v>
      </c>
      <c r="S11" s="105"/>
      <c r="T11" s="188"/>
      <c r="U11" s="172"/>
      <c r="V11" s="105"/>
      <c r="W11" s="105"/>
      <c r="X11" s="105"/>
      <c r="Y11" s="102"/>
      <c r="Z11" s="105">
        <f>Y11-AA11-AB11</f>
        <v>0</v>
      </c>
      <c r="AA11" s="105"/>
      <c r="AB11" s="188"/>
      <c r="AC11" s="172"/>
      <c r="AD11" s="105"/>
      <c r="AE11" s="105"/>
      <c r="AF11" s="105"/>
      <c r="AG11" s="102">
        <f t="shared" ref="AG11:AG72" si="11">+AD11+AE11+AC11+AF11</f>
        <v>0</v>
      </c>
      <c r="AH11" s="105">
        <f>AG11-AI11-AJ11</f>
        <v>0</v>
      </c>
      <c r="AI11" s="105"/>
      <c r="AJ11" s="188"/>
      <c r="AK11" s="160"/>
      <c r="AL11" s="105"/>
      <c r="AM11" s="105"/>
      <c r="AN11" s="105"/>
      <c r="AO11" s="105"/>
      <c r="AP11" s="105"/>
      <c r="AQ11" s="200"/>
      <c r="AR11" s="172"/>
      <c r="AS11" s="105"/>
      <c r="AT11" s="105"/>
      <c r="AU11" s="105"/>
      <c r="AV11" s="102">
        <f t="shared" ref="AV11:AV72" si="12">+AS11+AT11+AR11+AU11</f>
        <v>0</v>
      </c>
      <c r="AW11" s="105">
        <f>AV11-AX11-AY11</f>
        <v>0</v>
      </c>
      <c r="AX11" s="105"/>
      <c r="AY11" s="188"/>
      <c r="AZ11" s="172">
        <f t="shared" ref="AZ11:BA14" si="13">SUM(BP11,BX11,BH11)</f>
        <v>0</v>
      </c>
      <c r="BA11" s="105">
        <f t="shared" si="13"/>
        <v>0</v>
      </c>
      <c r="BB11" s="105">
        <f t="shared" ref="BB11:BC13" si="14">SUM(BR11,BZ11,BJ11)</f>
        <v>0</v>
      </c>
      <c r="BC11" s="105">
        <f t="shared" si="14"/>
        <v>0</v>
      </c>
      <c r="BD11" s="105">
        <f t="shared" ref="BD11:BD72" si="15">SUM(AZ11:BC11)</f>
        <v>0</v>
      </c>
      <c r="BE11" s="105">
        <f t="shared" ref="BE11:BG14" si="16">SUM(BU11,CC11,BM11)</f>
        <v>0</v>
      </c>
      <c r="BF11" s="105">
        <f t="shared" si="16"/>
        <v>0</v>
      </c>
      <c r="BG11" s="188">
        <f t="shared" si="16"/>
        <v>0</v>
      </c>
      <c r="BH11" s="172"/>
      <c r="BI11" s="105"/>
      <c r="BJ11" s="105"/>
      <c r="BK11" s="105"/>
      <c r="BL11" s="102">
        <f t="shared" ref="BL11:BL72" si="17">+BI11+BJ11+BH11+BK11</f>
        <v>0</v>
      </c>
      <c r="BM11" s="105">
        <f>BL11-BN11-BO11</f>
        <v>0</v>
      </c>
      <c r="BN11" s="105"/>
      <c r="BO11" s="188"/>
      <c r="BP11" s="172"/>
      <c r="BQ11" s="105"/>
      <c r="BR11" s="105"/>
      <c r="BS11" s="105"/>
      <c r="BT11" s="102">
        <f t="shared" ref="BT11:BT72" si="18">+BQ11+BR11+BP11+BS11</f>
        <v>0</v>
      </c>
      <c r="BU11" s="105">
        <f>BT11-BV11-BW11</f>
        <v>0</v>
      </c>
      <c r="BV11" s="105"/>
      <c r="BW11" s="188"/>
      <c r="BX11" s="172"/>
      <c r="BY11" s="105"/>
      <c r="BZ11" s="105"/>
      <c r="CA11" s="105"/>
      <c r="CB11" s="102">
        <f t="shared" ref="CB11:CB72" si="19">SUM(BX11:BZ11)+CA11</f>
        <v>0</v>
      </c>
      <c r="CC11" s="105">
        <f>CB11-CD11-CE11</f>
        <v>0</v>
      </c>
      <c r="CD11" s="105"/>
      <c r="CE11" s="188"/>
      <c r="CF11" s="172"/>
      <c r="CG11" s="105"/>
      <c r="CH11" s="105"/>
      <c r="CI11" s="105"/>
      <c r="CJ11" s="102">
        <f t="shared" ref="CJ11:CJ72" si="20">+CG11+CH11+CF11+CI11</f>
        <v>0</v>
      </c>
      <c r="CK11" s="105">
        <f>CJ11-CL11-CM11</f>
        <v>0</v>
      </c>
      <c r="CL11" s="105"/>
      <c r="CM11" s="188"/>
      <c r="CN11" s="245"/>
    </row>
    <row r="12" spans="1:92" s="134" customFormat="1" x14ac:dyDescent="0.2">
      <c r="A12" s="80"/>
      <c r="B12" s="81" t="s">
        <v>72</v>
      </c>
      <c r="C12" s="82" t="s">
        <v>15</v>
      </c>
      <c r="D12" s="172">
        <f t="shared" ref="D12:D14" si="21">SUM(M12,U12,AC12,AK12,AR12,BH12,BP12,BX12)+CF12</f>
        <v>0</v>
      </c>
      <c r="E12" s="105">
        <f>SUM(W12,AE12,AM12,AT12,BJ12,BR12,BZ12)</f>
        <v>0</v>
      </c>
      <c r="F12" s="106">
        <f t="shared" si="0"/>
        <v>0</v>
      </c>
      <c r="G12" s="106">
        <f t="shared" si="0"/>
        <v>209688</v>
      </c>
      <c r="H12" s="106">
        <f t="shared" si="0"/>
        <v>0</v>
      </c>
      <c r="I12" s="106">
        <f t="shared" ref="I12:J14" si="22">+Q12+Y12+AG12+AV12+BD12+CJ12</f>
        <v>209688</v>
      </c>
      <c r="J12" s="106">
        <f t="shared" si="22"/>
        <v>209688</v>
      </c>
      <c r="K12" s="106">
        <f t="shared" ref="K12:K38" si="23">+S12+AA12+AI12+AX12+BF12+CL12</f>
        <v>0</v>
      </c>
      <c r="L12" s="194">
        <f t="shared" si="9"/>
        <v>0</v>
      </c>
      <c r="M12" s="172"/>
      <c r="N12" s="106"/>
      <c r="O12" s="106">
        <v>209688</v>
      </c>
      <c r="P12" s="106"/>
      <c r="Q12" s="106">
        <f t="shared" si="10"/>
        <v>209688</v>
      </c>
      <c r="R12" s="106">
        <f t="shared" ref="R12:R31" si="24">+Q12-S12</f>
        <v>209688</v>
      </c>
      <c r="S12" s="105"/>
      <c r="T12" s="188"/>
      <c r="U12" s="172"/>
      <c r="V12" s="105"/>
      <c r="W12" s="105"/>
      <c r="X12" s="105"/>
      <c r="Y12" s="102"/>
      <c r="Z12" s="105"/>
      <c r="AA12" s="105"/>
      <c r="AB12" s="188"/>
      <c r="AC12" s="172"/>
      <c r="AD12" s="105"/>
      <c r="AE12" s="105"/>
      <c r="AF12" s="105"/>
      <c r="AG12" s="102">
        <f t="shared" si="11"/>
        <v>0</v>
      </c>
      <c r="AH12" s="105"/>
      <c r="AI12" s="105"/>
      <c r="AJ12" s="188"/>
      <c r="AK12" s="160"/>
      <c r="AL12" s="105"/>
      <c r="AM12" s="105"/>
      <c r="AN12" s="105"/>
      <c r="AO12" s="105"/>
      <c r="AP12" s="105"/>
      <c r="AQ12" s="200"/>
      <c r="AR12" s="172"/>
      <c r="AS12" s="105"/>
      <c r="AT12" s="105"/>
      <c r="AU12" s="105"/>
      <c r="AV12" s="102">
        <f t="shared" si="12"/>
        <v>0</v>
      </c>
      <c r="AW12" s="105"/>
      <c r="AX12" s="105"/>
      <c r="AY12" s="188"/>
      <c r="AZ12" s="172">
        <f t="shared" si="13"/>
        <v>0</v>
      </c>
      <c r="BA12" s="105">
        <f t="shared" si="13"/>
        <v>0</v>
      </c>
      <c r="BB12" s="105">
        <f t="shared" si="14"/>
        <v>0</v>
      </c>
      <c r="BC12" s="105">
        <f t="shared" si="14"/>
        <v>0</v>
      </c>
      <c r="BD12" s="105">
        <f t="shared" si="15"/>
        <v>0</v>
      </c>
      <c r="BE12" s="105">
        <f t="shared" si="16"/>
        <v>0</v>
      </c>
      <c r="BF12" s="105">
        <f t="shared" si="16"/>
        <v>0</v>
      </c>
      <c r="BG12" s="188">
        <f t="shared" si="16"/>
        <v>0</v>
      </c>
      <c r="BH12" s="172"/>
      <c r="BI12" s="105"/>
      <c r="BJ12" s="105"/>
      <c r="BK12" s="105"/>
      <c r="BL12" s="102">
        <f t="shared" si="17"/>
        <v>0</v>
      </c>
      <c r="BM12" s="105"/>
      <c r="BN12" s="105"/>
      <c r="BO12" s="188"/>
      <c r="BP12" s="172"/>
      <c r="BQ12" s="105"/>
      <c r="BR12" s="105"/>
      <c r="BS12" s="105"/>
      <c r="BT12" s="102">
        <f t="shared" si="18"/>
        <v>0</v>
      </c>
      <c r="BU12" s="105"/>
      <c r="BV12" s="105"/>
      <c r="BW12" s="188"/>
      <c r="BX12" s="172"/>
      <c r="BY12" s="105"/>
      <c r="BZ12" s="105"/>
      <c r="CA12" s="105"/>
      <c r="CB12" s="102">
        <f t="shared" si="19"/>
        <v>0</v>
      </c>
      <c r="CC12" s="105"/>
      <c r="CD12" s="105"/>
      <c r="CE12" s="188"/>
      <c r="CF12" s="172"/>
      <c r="CG12" s="105"/>
      <c r="CH12" s="105"/>
      <c r="CI12" s="105"/>
      <c r="CJ12" s="102">
        <f t="shared" si="20"/>
        <v>0</v>
      </c>
      <c r="CK12" s="105"/>
      <c r="CL12" s="105"/>
      <c r="CM12" s="188"/>
      <c r="CN12" s="245"/>
    </row>
    <row r="13" spans="1:92" s="134" customFormat="1" x14ac:dyDescent="0.2">
      <c r="A13" s="80"/>
      <c r="B13" s="81" t="s">
        <v>73</v>
      </c>
      <c r="C13" s="8" t="s">
        <v>98</v>
      </c>
      <c r="D13" s="172">
        <f t="shared" si="21"/>
        <v>0</v>
      </c>
      <c r="E13" s="105">
        <f>SUM(W13,AE13,AM13,AT13,BJ13,BR13,BZ13)</f>
        <v>0</v>
      </c>
      <c r="F13" s="106">
        <f t="shared" si="0"/>
        <v>0</v>
      </c>
      <c r="G13" s="106">
        <f t="shared" si="0"/>
        <v>0</v>
      </c>
      <c r="H13" s="106">
        <f t="shared" si="0"/>
        <v>0</v>
      </c>
      <c r="I13" s="106">
        <f t="shared" si="22"/>
        <v>0</v>
      </c>
      <c r="J13" s="106">
        <f t="shared" si="22"/>
        <v>0</v>
      </c>
      <c r="K13" s="106">
        <f t="shared" si="23"/>
        <v>0</v>
      </c>
      <c r="L13" s="194">
        <f t="shared" si="9"/>
        <v>0</v>
      </c>
      <c r="M13" s="172"/>
      <c r="N13" s="106"/>
      <c r="O13" s="106"/>
      <c r="P13" s="102"/>
      <c r="Q13" s="106">
        <f t="shared" si="10"/>
        <v>0</v>
      </c>
      <c r="R13" s="106">
        <f t="shared" si="24"/>
        <v>0</v>
      </c>
      <c r="S13" s="105"/>
      <c r="T13" s="188"/>
      <c r="U13" s="172"/>
      <c r="V13" s="105"/>
      <c r="W13" s="105"/>
      <c r="X13" s="105"/>
      <c r="Y13" s="102"/>
      <c r="Z13" s="105"/>
      <c r="AA13" s="105"/>
      <c r="AB13" s="188"/>
      <c r="AC13" s="172"/>
      <c r="AD13" s="105"/>
      <c r="AE13" s="105"/>
      <c r="AF13" s="105"/>
      <c r="AG13" s="102">
        <f t="shared" si="11"/>
        <v>0</v>
      </c>
      <c r="AH13" s="105"/>
      <c r="AI13" s="105"/>
      <c r="AJ13" s="188"/>
      <c r="AK13" s="160"/>
      <c r="AL13" s="105"/>
      <c r="AM13" s="105"/>
      <c r="AN13" s="105"/>
      <c r="AO13" s="105"/>
      <c r="AP13" s="105"/>
      <c r="AQ13" s="200"/>
      <c r="AR13" s="172"/>
      <c r="AS13" s="105"/>
      <c r="AT13" s="105"/>
      <c r="AU13" s="105"/>
      <c r="AV13" s="102">
        <f t="shared" si="12"/>
        <v>0</v>
      </c>
      <c r="AW13" s="105"/>
      <c r="AX13" s="105"/>
      <c r="AY13" s="188"/>
      <c r="AZ13" s="172">
        <f t="shared" si="13"/>
        <v>0</v>
      </c>
      <c r="BA13" s="105">
        <f t="shared" si="13"/>
        <v>0</v>
      </c>
      <c r="BB13" s="105">
        <f t="shared" si="14"/>
        <v>0</v>
      </c>
      <c r="BC13" s="105">
        <f t="shared" si="14"/>
        <v>0</v>
      </c>
      <c r="BD13" s="105">
        <f t="shared" si="15"/>
        <v>0</v>
      </c>
      <c r="BE13" s="105">
        <f t="shared" si="16"/>
        <v>0</v>
      </c>
      <c r="BF13" s="105">
        <f t="shared" si="16"/>
        <v>0</v>
      </c>
      <c r="BG13" s="188">
        <f t="shared" si="16"/>
        <v>0</v>
      </c>
      <c r="BH13" s="172"/>
      <c r="BI13" s="105"/>
      <c r="BJ13" s="105"/>
      <c r="BK13" s="105"/>
      <c r="BL13" s="102">
        <f t="shared" si="17"/>
        <v>0</v>
      </c>
      <c r="BM13" s="105"/>
      <c r="BN13" s="105"/>
      <c r="BO13" s="188"/>
      <c r="BP13" s="172"/>
      <c r="BQ13" s="105"/>
      <c r="BR13" s="105"/>
      <c r="BS13" s="105"/>
      <c r="BT13" s="102">
        <f t="shared" si="18"/>
        <v>0</v>
      </c>
      <c r="BU13" s="105"/>
      <c r="BV13" s="105"/>
      <c r="BW13" s="188"/>
      <c r="BX13" s="172"/>
      <c r="BY13" s="105"/>
      <c r="BZ13" s="105"/>
      <c r="CA13" s="105"/>
      <c r="CB13" s="102">
        <f t="shared" si="19"/>
        <v>0</v>
      </c>
      <c r="CC13" s="105"/>
      <c r="CD13" s="105"/>
      <c r="CE13" s="188"/>
      <c r="CF13" s="172"/>
      <c r="CG13" s="105"/>
      <c r="CH13" s="105"/>
      <c r="CI13" s="105"/>
      <c r="CJ13" s="102">
        <f t="shared" si="20"/>
        <v>0</v>
      </c>
      <c r="CK13" s="105"/>
      <c r="CL13" s="105"/>
      <c r="CM13" s="188"/>
      <c r="CN13" s="245"/>
    </row>
    <row r="14" spans="1:92" s="134" customFormat="1" x14ac:dyDescent="0.2">
      <c r="A14" s="80"/>
      <c r="B14" s="81" t="s">
        <v>74</v>
      </c>
      <c r="C14" s="82" t="s">
        <v>110</v>
      </c>
      <c r="D14" s="172">
        <f t="shared" si="21"/>
        <v>3867927</v>
      </c>
      <c r="E14" s="109">
        <v>0</v>
      </c>
      <c r="F14" s="106">
        <f t="shared" si="0"/>
        <v>0</v>
      </c>
      <c r="G14" s="106">
        <f t="shared" si="0"/>
        <v>55896.6</v>
      </c>
      <c r="H14" s="106">
        <f t="shared" si="0"/>
        <v>5951</v>
      </c>
      <c r="I14" s="106">
        <f t="shared" si="22"/>
        <v>3929774.6</v>
      </c>
      <c r="J14" s="106">
        <f t="shared" si="22"/>
        <v>2865431.6</v>
      </c>
      <c r="K14" s="106">
        <f t="shared" si="23"/>
        <v>1064343</v>
      </c>
      <c r="L14" s="194">
        <f t="shared" si="9"/>
        <v>0</v>
      </c>
      <c r="M14" s="172">
        <f>46406+8997</f>
        <v>55403</v>
      </c>
      <c r="N14" s="106"/>
      <c r="O14" s="106">
        <v>1950</v>
      </c>
      <c r="P14" s="106"/>
      <c r="Q14" s="106">
        <f t="shared" si="10"/>
        <v>57353</v>
      </c>
      <c r="R14" s="106">
        <f t="shared" si="24"/>
        <v>0</v>
      </c>
      <c r="S14" s="105">
        <v>57353</v>
      </c>
      <c r="T14" s="188"/>
      <c r="U14" s="172"/>
      <c r="V14" s="105"/>
      <c r="W14" s="105">
        <v>30567.599999999999</v>
      </c>
      <c r="X14" s="105">
        <v>5951</v>
      </c>
      <c r="Y14" s="106">
        <f t="shared" ref="Y14:Y19" si="25">+V14+U14+W14+X14</f>
        <v>36518.6</v>
      </c>
      <c r="Z14" s="105">
        <f>+Y14-AA14</f>
        <v>36518.6</v>
      </c>
      <c r="AA14" s="105"/>
      <c r="AB14" s="188"/>
      <c r="AC14" s="172">
        <v>3797703</v>
      </c>
      <c r="AD14" s="105"/>
      <c r="AE14" s="105">
        <v>23379</v>
      </c>
      <c r="AF14" s="105"/>
      <c r="AG14" s="106">
        <f t="shared" si="11"/>
        <v>3821082</v>
      </c>
      <c r="AH14" s="105">
        <f>AG14-AI14-AJ14</f>
        <v>2828913</v>
      </c>
      <c r="AI14" s="105">
        <v>992169</v>
      </c>
      <c r="AJ14" s="188"/>
      <c r="AK14" s="160"/>
      <c r="AL14" s="105"/>
      <c r="AM14" s="105"/>
      <c r="AN14" s="105"/>
      <c r="AO14" s="105"/>
      <c r="AP14" s="105"/>
      <c r="AQ14" s="200"/>
      <c r="AR14" s="172"/>
      <c r="AS14" s="105"/>
      <c r="AT14" s="105"/>
      <c r="AU14" s="105"/>
      <c r="AV14" s="102">
        <f t="shared" si="12"/>
        <v>0</v>
      </c>
      <c r="AW14" s="105">
        <f>AV14-AX14-AY14</f>
        <v>0</v>
      </c>
      <c r="AX14" s="105"/>
      <c r="AY14" s="188"/>
      <c r="AZ14" s="172">
        <f t="shared" si="13"/>
        <v>14821</v>
      </c>
      <c r="BA14" s="105">
        <f t="shared" si="13"/>
        <v>0</v>
      </c>
      <c r="BB14" s="105">
        <f t="shared" ref="BB14:BC32" si="26">SUM(BR14,BZ14,BJ14)</f>
        <v>0</v>
      </c>
      <c r="BC14" s="105">
        <f t="shared" si="26"/>
        <v>0</v>
      </c>
      <c r="BD14" s="105">
        <f t="shared" si="15"/>
        <v>14821</v>
      </c>
      <c r="BE14" s="105">
        <f t="shared" si="16"/>
        <v>0</v>
      </c>
      <c r="BF14" s="105">
        <f t="shared" si="16"/>
        <v>14821</v>
      </c>
      <c r="BG14" s="188">
        <f t="shared" si="16"/>
        <v>0</v>
      </c>
      <c r="BH14" s="172"/>
      <c r="BI14" s="105"/>
      <c r="BJ14" s="105"/>
      <c r="BK14" s="105"/>
      <c r="BL14" s="102">
        <f t="shared" si="17"/>
        <v>0</v>
      </c>
      <c r="BM14" s="105">
        <f>BL14-BN14-BO14</f>
        <v>0</v>
      </c>
      <c r="BN14" s="105"/>
      <c r="BO14" s="188"/>
      <c r="BP14" s="172"/>
      <c r="BQ14" s="105"/>
      <c r="BR14" s="105"/>
      <c r="BS14" s="105"/>
      <c r="BT14" s="102">
        <f t="shared" si="18"/>
        <v>0</v>
      </c>
      <c r="BU14" s="105">
        <f>BT14-BV14-BW14</f>
        <v>0</v>
      </c>
      <c r="BV14" s="105"/>
      <c r="BW14" s="188"/>
      <c r="BX14" s="172">
        <v>14821</v>
      </c>
      <c r="BY14" s="105"/>
      <c r="BZ14" s="105"/>
      <c r="CA14" s="105"/>
      <c r="CB14" s="102">
        <f t="shared" si="19"/>
        <v>14821</v>
      </c>
      <c r="CC14" s="105">
        <f>CB14-CD14-CE14</f>
        <v>0</v>
      </c>
      <c r="CD14" s="105">
        <v>14821</v>
      </c>
      <c r="CE14" s="188"/>
      <c r="CF14" s="172"/>
      <c r="CG14" s="105"/>
      <c r="CH14" s="105"/>
      <c r="CI14" s="105"/>
      <c r="CJ14" s="102">
        <f t="shared" si="20"/>
        <v>0</v>
      </c>
      <c r="CK14" s="105">
        <f>CJ14-CL14-CM14</f>
        <v>0</v>
      </c>
      <c r="CL14" s="105"/>
      <c r="CM14" s="188"/>
      <c r="CN14" s="245"/>
    </row>
    <row r="15" spans="1:92" s="135" customFormat="1" x14ac:dyDescent="0.15">
      <c r="A15" s="84" t="s">
        <v>61</v>
      </c>
      <c r="B15" s="232" t="s">
        <v>16</v>
      </c>
      <c r="C15" s="85"/>
      <c r="D15" s="171">
        <f t="shared" ref="D15:D32" si="27">SUM(M15,U15,AC15,AK15,AR15,BH15,BP15,BX15)+CF15</f>
        <v>13141185</v>
      </c>
      <c r="E15" s="109">
        <f>SUM(E16:E17)</f>
        <v>0</v>
      </c>
      <c r="F15" s="102">
        <f t="shared" si="0"/>
        <v>0</v>
      </c>
      <c r="G15" s="102">
        <f t="shared" si="0"/>
        <v>30131.9</v>
      </c>
      <c r="H15" s="102">
        <f t="shared" si="0"/>
        <v>137180.1</v>
      </c>
      <c r="I15" s="102">
        <f t="shared" ref="I15:I24" si="28">+Q15+Y15+AG15+AV15+BD15+CJ15</f>
        <v>13308497</v>
      </c>
      <c r="J15" s="102">
        <f t="shared" ref="J15:J24" si="29">+R15+Z15+AH15+AW15+BE15+CK15</f>
        <v>10461497</v>
      </c>
      <c r="K15" s="102">
        <f t="shared" si="23"/>
        <v>2847000</v>
      </c>
      <c r="L15" s="170">
        <f t="shared" si="9"/>
        <v>0</v>
      </c>
      <c r="M15" s="171">
        <f>+M17+M16</f>
        <v>13116185</v>
      </c>
      <c r="N15" s="102">
        <f>+N16+N17</f>
        <v>0</v>
      </c>
      <c r="O15" s="102">
        <f>+O17+O16</f>
        <v>30131.9</v>
      </c>
      <c r="P15" s="102">
        <f>+P17+P16</f>
        <v>137180.1</v>
      </c>
      <c r="Q15" s="102">
        <f t="shared" si="10"/>
        <v>13283497</v>
      </c>
      <c r="R15" s="102">
        <f t="shared" si="24"/>
        <v>10436497</v>
      </c>
      <c r="S15" s="109">
        <f>SUM(S16:S17)</f>
        <v>2847000</v>
      </c>
      <c r="T15" s="174">
        <f>SUM(T16:T17)</f>
        <v>0</v>
      </c>
      <c r="U15" s="171">
        <f t="shared" ref="U15:AA15" si="30">SUM(U16:U17)</f>
        <v>0</v>
      </c>
      <c r="V15" s="109">
        <f t="shared" si="30"/>
        <v>0</v>
      </c>
      <c r="W15" s="109">
        <f t="shared" si="30"/>
        <v>0</v>
      </c>
      <c r="X15" s="109">
        <f t="shared" si="30"/>
        <v>0</v>
      </c>
      <c r="Y15" s="102">
        <f t="shared" si="25"/>
        <v>0</v>
      </c>
      <c r="Z15" s="109">
        <f>SUM(Z16:Z17)</f>
        <v>0</v>
      </c>
      <c r="AA15" s="109">
        <f t="shared" si="30"/>
        <v>0</v>
      </c>
      <c r="AB15" s="174">
        <f>SUM(AB16:AB17)</f>
        <v>0</v>
      </c>
      <c r="AC15" s="171">
        <f t="shared" ref="AC15:AI15" si="31">SUM(AC16:AC17)</f>
        <v>0</v>
      </c>
      <c r="AD15" s="109">
        <f t="shared" si="31"/>
        <v>0</v>
      </c>
      <c r="AE15" s="109">
        <f t="shared" si="31"/>
        <v>0</v>
      </c>
      <c r="AF15" s="109">
        <f t="shared" si="31"/>
        <v>0</v>
      </c>
      <c r="AG15" s="102">
        <f t="shared" si="11"/>
        <v>0</v>
      </c>
      <c r="AH15" s="109">
        <f>SUM(AH16:AH17)</f>
        <v>0</v>
      </c>
      <c r="AI15" s="109">
        <f t="shared" si="31"/>
        <v>0</v>
      </c>
      <c r="AJ15" s="174">
        <f>SUM(AJ16:AJ17)</f>
        <v>0</v>
      </c>
      <c r="AK15" s="161"/>
      <c r="AL15" s="109"/>
      <c r="AM15" s="109"/>
      <c r="AN15" s="109"/>
      <c r="AO15" s="109"/>
      <c r="AP15" s="109"/>
      <c r="AQ15" s="201"/>
      <c r="AR15" s="171">
        <f t="shared" ref="AR15:AX15" si="32">SUM(AR16:AR17)</f>
        <v>25000</v>
      </c>
      <c r="AS15" s="109">
        <f t="shared" si="32"/>
        <v>0</v>
      </c>
      <c r="AT15" s="109">
        <f t="shared" si="32"/>
        <v>0</v>
      </c>
      <c r="AU15" s="109">
        <f t="shared" si="32"/>
        <v>0</v>
      </c>
      <c r="AV15" s="102">
        <f t="shared" si="12"/>
        <v>25000</v>
      </c>
      <c r="AW15" s="109">
        <f>SUM(AW16:AW17)</f>
        <v>25000</v>
      </c>
      <c r="AX15" s="109">
        <f t="shared" si="32"/>
        <v>0</v>
      </c>
      <c r="AY15" s="174">
        <f>SUM(AY16:AY17)</f>
        <v>0</v>
      </c>
      <c r="AZ15" s="171">
        <f t="shared" ref="AZ15:BN15" si="33">SUM(AZ16:AZ17)</f>
        <v>0</v>
      </c>
      <c r="BA15" s="109">
        <f t="shared" si="33"/>
        <v>0</v>
      </c>
      <c r="BB15" s="105">
        <f t="shared" si="26"/>
        <v>0</v>
      </c>
      <c r="BC15" s="105">
        <f t="shared" si="26"/>
        <v>0</v>
      </c>
      <c r="BD15" s="109">
        <f t="shared" si="15"/>
        <v>0</v>
      </c>
      <c r="BE15" s="109">
        <f>SUM(BE16:BE17)</f>
        <v>0</v>
      </c>
      <c r="BF15" s="109">
        <f>SUM(BF16:BF17)</f>
        <v>0</v>
      </c>
      <c r="BG15" s="174">
        <f t="shared" si="33"/>
        <v>0</v>
      </c>
      <c r="BH15" s="171">
        <f t="shared" si="33"/>
        <v>0</v>
      </c>
      <c r="BI15" s="109">
        <f t="shared" si="33"/>
        <v>0</v>
      </c>
      <c r="BJ15" s="109">
        <f t="shared" si="33"/>
        <v>0</v>
      </c>
      <c r="BK15" s="109">
        <f t="shared" si="33"/>
        <v>0</v>
      </c>
      <c r="BL15" s="102">
        <f t="shared" si="17"/>
        <v>0</v>
      </c>
      <c r="BM15" s="109">
        <f>SUM(BM16:BM17)</f>
        <v>0</v>
      </c>
      <c r="BN15" s="109">
        <f t="shared" si="33"/>
        <v>0</v>
      </c>
      <c r="BO15" s="174">
        <f>SUM(BO16:BO17)</f>
        <v>0</v>
      </c>
      <c r="BP15" s="171">
        <f t="shared" ref="BP15:BV15" si="34">SUM(BP16:BP17)</f>
        <v>0</v>
      </c>
      <c r="BQ15" s="109">
        <f t="shared" si="34"/>
        <v>0</v>
      </c>
      <c r="BR15" s="109">
        <f t="shared" si="34"/>
        <v>0</v>
      </c>
      <c r="BS15" s="109">
        <f t="shared" si="34"/>
        <v>0</v>
      </c>
      <c r="BT15" s="102">
        <f t="shared" si="18"/>
        <v>0</v>
      </c>
      <c r="BU15" s="109">
        <f>SUM(BU16:BU17)</f>
        <v>0</v>
      </c>
      <c r="BV15" s="109">
        <f t="shared" si="34"/>
        <v>0</v>
      </c>
      <c r="BW15" s="174">
        <f>SUM(BW16:BW17)</f>
        <v>0</v>
      </c>
      <c r="BX15" s="171">
        <f t="shared" ref="BX15:CD15" si="35">SUM(BX16:BX17)</f>
        <v>0</v>
      </c>
      <c r="BY15" s="109">
        <f t="shared" si="35"/>
        <v>0</v>
      </c>
      <c r="BZ15" s="109">
        <f t="shared" si="35"/>
        <v>0</v>
      </c>
      <c r="CA15" s="109">
        <f t="shared" si="35"/>
        <v>0</v>
      </c>
      <c r="CB15" s="102">
        <f t="shared" si="19"/>
        <v>0</v>
      </c>
      <c r="CC15" s="109">
        <f>SUM(CC16:CC17)</f>
        <v>0</v>
      </c>
      <c r="CD15" s="109">
        <f t="shared" si="35"/>
        <v>0</v>
      </c>
      <c r="CE15" s="174">
        <f>SUM(CE16:CE17)</f>
        <v>0</v>
      </c>
      <c r="CF15" s="171">
        <f>SUM(CF16:CF17)</f>
        <v>0</v>
      </c>
      <c r="CG15" s="109">
        <f>SUM(CG16:CG17)</f>
        <v>0</v>
      </c>
      <c r="CH15" s="109">
        <f>SUM(CH16:CH17)</f>
        <v>0</v>
      </c>
      <c r="CI15" s="109">
        <f>SUM(CI16:CI17)</f>
        <v>0</v>
      </c>
      <c r="CJ15" s="102">
        <f t="shared" si="20"/>
        <v>0</v>
      </c>
      <c r="CK15" s="109">
        <f>SUM(CK16:CK17)</f>
        <v>0</v>
      </c>
      <c r="CL15" s="109">
        <f>SUM(CL16:CL17)</f>
        <v>0</v>
      </c>
      <c r="CM15" s="174"/>
      <c r="CN15" s="246"/>
    </row>
    <row r="16" spans="1:92" s="134" customFormat="1" x14ac:dyDescent="0.2">
      <c r="A16" s="80"/>
      <c r="B16" s="81" t="s">
        <v>71</v>
      </c>
      <c r="C16" s="8" t="s">
        <v>99</v>
      </c>
      <c r="D16" s="172">
        <f t="shared" si="27"/>
        <v>12840884</v>
      </c>
      <c r="E16" s="105">
        <f>SUM(W16,AE16,AM16,AT16,BJ16,BR16,BZ16)</f>
        <v>0</v>
      </c>
      <c r="F16" s="106">
        <f t="shared" si="0"/>
        <v>0</v>
      </c>
      <c r="G16" s="106">
        <f t="shared" si="0"/>
        <v>0</v>
      </c>
      <c r="H16" s="106">
        <f t="shared" si="0"/>
        <v>60000.4</v>
      </c>
      <c r="I16" s="106">
        <f t="shared" si="28"/>
        <v>12900884.4</v>
      </c>
      <c r="J16" s="106">
        <f t="shared" si="29"/>
        <v>10130884.4</v>
      </c>
      <c r="K16" s="106">
        <f t="shared" si="23"/>
        <v>2770000</v>
      </c>
      <c r="L16" s="194">
        <f t="shared" si="9"/>
        <v>0</v>
      </c>
      <c r="M16" s="172">
        <v>12840884</v>
      </c>
      <c r="N16" s="106"/>
      <c r="O16" s="106"/>
      <c r="P16" s="106">
        <v>60000.4</v>
      </c>
      <c r="Q16" s="106">
        <f t="shared" si="10"/>
        <v>12900884.4</v>
      </c>
      <c r="R16" s="106">
        <f t="shared" si="24"/>
        <v>10130884.4</v>
      </c>
      <c r="S16" s="105">
        <v>2770000</v>
      </c>
      <c r="T16" s="188"/>
      <c r="U16" s="172"/>
      <c r="V16" s="105"/>
      <c r="W16" s="105"/>
      <c r="X16" s="105"/>
      <c r="Y16" s="106">
        <f t="shared" si="25"/>
        <v>0</v>
      </c>
      <c r="Z16" s="105">
        <f>Y16-AA16-AB16</f>
        <v>0</v>
      </c>
      <c r="AA16" s="105"/>
      <c r="AB16" s="188"/>
      <c r="AC16" s="172"/>
      <c r="AD16" s="105"/>
      <c r="AE16" s="105"/>
      <c r="AF16" s="105"/>
      <c r="AG16" s="102">
        <f t="shared" si="11"/>
        <v>0</v>
      </c>
      <c r="AH16" s="105">
        <f>AG16-AI16-AJ16</f>
        <v>0</v>
      </c>
      <c r="AI16" s="105"/>
      <c r="AJ16" s="188"/>
      <c r="AK16" s="160"/>
      <c r="AL16" s="105"/>
      <c r="AM16" s="105"/>
      <c r="AN16" s="105"/>
      <c r="AO16" s="105"/>
      <c r="AP16" s="105"/>
      <c r="AQ16" s="200"/>
      <c r="AR16" s="172"/>
      <c r="AS16" s="105"/>
      <c r="AT16" s="105"/>
      <c r="AU16" s="105"/>
      <c r="AV16" s="102">
        <f t="shared" si="12"/>
        <v>0</v>
      </c>
      <c r="AW16" s="105">
        <f>AV16-AX16-AY16</f>
        <v>0</v>
      </c>
      <c r="AX16" s="105"/>
      <c r="AY16" s="188"/>
      <c r="AZ16" s="172">
        <f t="shared" ref="AZ16:BA18" si="36">SUM(BP16,BX16,BH16)</f>
        <v>0</v>
      </c>
      <c r="BA16" s="105">
        <f t="shared" si="36"/>
        <v>0</v>
      </c>
      <c r="BB16" s="105">
        <f t="shared" si="26"/>
        <v>0</v>
      </c>
      <c r="BC16" s="105">
        <f t="shared" si="26"/>
        <v>0</v>
      </c>
      <c r="BD16" s="105">
        <f t="shared" si="15"/>
        <v>0</v>
      </c>
      <c r="BE16" s="105">
        <f t="shared" ref="BE16:BG18" si="37">SUM(BU16,CC16,BM16)</f>
        <v>0</v>
      </c>
      <c r="BF16" s="105">
        <f t="shared" si="37"/>
        <v>0</v>
      </c>
      <c r="BG16" s="188">
        <f t="shared" si="37"/>
        <v>0</v>
      </c>
      <c r="BH16" s="172"/>
      <c r="BI16" s="105"/>
      <c r="BJ16" s="105"/>
      <c r="BK16" s="105"/>
      <c r="BL16" s="102">
        <f t="shared" si="17"/>
        <v>0</v>
      </c>
      <c r="BM16" s="105">
        <f>BL16-BN16-BO16</f>
        <v>0</v>
      </c>
      <c r="BN16" s="105"/>
      <c r="BO16" s="188"/>
      <c r="BP16" s="172"/>
      <c r="BQ16" s="105"/>
      <c r="BR16" s="105"/>
      <c r="BS16" s="105"/>
      <c r="BT16" s="102">
        <f t="shared" si="18"/>
        <v>0</v>
      </c>
      <c r="BU16" s="105">
        <f>BT16-BV16-BW16</f>
        <v>0</v>
      </c>
      <c r="BV16" s="105"/>
      <c r="BW16" s="188"/>
      <c r="BX16" s="172"/>
      <c r="BY16" s="105"/>
      <c r="BZ16" s="105"/>
      <c r="CA16" s="105"/>
      <c r="CB16" s="102">
        <f t="shared" si="19"/>
        <v>0</v>
      </c>
      <c r="CC16" s="105">
        <f>CB16-CD16-CE16</f>
        <v>0</v>
      </c>
      <c r="CD16" s="105"/>
      <c r="CE16" s="188"/>
      <c r="CF16" s="172"/>
      <c r="CG16" s="105"/>
      <c r="CH16" s="105"/>
      <c r="CI16" s="105"/>
      <c r="CJ16" s="102">
        <f t="shared" si="20"/>
        <v>0</v>
      </c>
      <c r="CK16" s="105">
        <f>CJ16-CL16-CM16</f>
        <v>0</v>
      </c>
      <c r="CL16" s="105"/>
      <c r="CM16" s="188"/>
      <c r="CN16" s="245"/>
    </row>
    <row r="17" spans="1:92" s="134" customFormat="1" x14ac:dyDescent="0.2">
      <c r="A17" s="80"/>
      <c r="B17" s="81" t="s">
        <v>72</v>
      </c>
      <c r="C17" s="8" t="s">
        <v>100</v>
      </c>
      <c r="D17" s="172">
        <f t="shared" si="27"/>
        <v>300301</v>
      </c>
      <c r="E17" s="105">
        <f>SUM(W17,AE17,AM17,AT17,BJ17,BR17,BZ17)</f>
        <v>0</v>
      </c>
      <c r="F17" s="106">
        <f t="shared" si="0"/>
        <v>0</v>
      </c>
      <c r="G17" s="106">
        <f t="shared" si="0"/>
        <v>30131.9</v>
      </c>
      <c r="H17" s="106">
        <f t="shared" si="0"/>
        <v>77179.7</v>
      </c>
      <c r="I17" s="106">
        <f t="shared" si="28"/>
        <v>407612.60000000003</v>
      </c>
      <c r="J17" s="106">
        <f t="shared" si="29"/>
        <v>330612.60000000003</v>
      </c>
      <c r="K17" s="106">
        <f t="shared" si="23"/>
        <v>77000</v>
      </c>
      <c r="L17" s="194">
        <f t="shared" si="9"/>
        <v>0</v>
      </c>
      <c r="M17" s="172">
        <f>272301+3000</f>
        <v>275301</v>
      </c>
      <c r="N17" s="106"/>
      <c r="O17" s="106">
        <v>30131.9</v>
      </c>
      <c r="P17" s="106">
        <v>77179.7</v>
      </c>
      <c r="Q17" s="106">
        <f t="shared" si="10"/>
        <v>382612.60000000003</v>
      </c>
      <c r="R17" s="106">
        <f t="shared" si="24"/>
        <v>305612.60000000003</v>
      </c>
      <c r="S17" s="105">
        <v>77000</v>
      </c>
      <c r="T17" s="188"/>
      <c r="U17" s="172"/>
      <c r="V17" s="105"/>
      <c r="W17" s="105"/>
      <c r="X17" s="105"/>
      <c r="Y17" s="106">
        <f t="shared" si="25"/>
        <v>0</v>
      </c>
      <c r="Z17" s="105"/>
      <c r="AA17" s="105"/>
      <c r="AB17" s="188"/>
      <c r="AC17" s="172"/>
      <c r="AD17" s="105"/>
      <c r="AE17" s="105"/>
      <c r="AF17" s="105"/>
      <c r="AG17" s="102">
        <f t="shared" si="11"/>
        <v>0</v>
      </c>
      <c r="AH17" s="105">
        <f>AG17-AI17-AJ17</f>
        <v>0</v>
      </c>
      <c r="AI17" s="105"/>
      <c r="AJ17" s="188"/>
      <c r="AK17" s="160"/>
      <c r="AL17" s="105"/>
      <c r="AM17" s="105"/>
      <c r="AN17" s="105"/>
      <c r="AO17" s="105"/>
      <c r="AP17" s="105"/>
      <c r="AQ17" s="200"/>
      <c r="AR17" s="172">
        <v>25000</v>
      </c>
      <c r="AS17" s="105"/>
      <c r="AT17" s="105"/>
      <c r="AU17" s="105"/>
      <c r="AV17" s="102">
        <f t="shared" si="12"/>
        <v>25000</v>
      </c>
      <c r="AW17" s="105">
        <f>AV17-AX17-AY17</f>
        <v>25000</v>
      </c>
      <c r="AX17" s="105"/>
      <c r="AY17" s="188"/>
      <c r="AZ17" s="172">
        <f t="shared" si="36"/>
        <v>0</v>
      </c>
      <c r="BA17" s="105">
        <f t="shared" si="36"/>
        <v>0</v>
      </c>
      <c r="BB17" s="105">
        <f t="shared" si="26"/>
        <v>0</v>
      </c>
      <c r="BC17" s="105">
        <f t="shared" si="26"/>
        <v>0</v>
      </c>
      <c r="BD17" s="105">
        <f t="shared" si="15"/>
        <v>0</v>
      </c>
      <c r="BE17" s="105">
        <f t="shared" si="37"/>
        <v>0</v>
      </c>
      <c r="BF17" s="105">
        <f t="shared" si="37"/>
        <v>0</v>
      </c>
      <c r="BG17" s="188">
        <f t="shared" si="37"/>
        <v>0</v>
      </c>
      <c r="BH17" s="172"/>
      <c r="BI17" s="105"/>
      <c r="BJ17" s="105"/>
      <c r="BK17" s="105"/>
      <c r="BL17" s="102">
        <f t="shared" si="17"/>
        <v>0</v>
      </c>
      <c r="BM17" s="105">
        <f>BL17-BN17-BO17</f>
        <v>0</v>
      </c>
      <c r="BN17" s="105"/>
      <c r="BO17" s="188"/>
      <c r="BP17" s="172"/>
      <c r="BQ17" s="105"/>
      <c r="BR17" s="105"/>
      <c r="BS17" s="105"/>
      <c r="BT17" s="102">
        <f t="shared" si="18"/>
        <v>0</v>
      </c>
      <c r="BU17" s="105">
        <f>BT17-BV17-BW17</f>
        <v>0</v>
      </c>
      <c r="BV17" s="105"/>
      <c r="BW17" s="188"/>
      <c r="BX17" s="172"/>
      <c r="BY17" s="105"/>
      <c r="BZ17" s="105"/>
      <c r="CA17" s="105"/>
      <c r="CB17" s="102">
        <f t="shared" si="19"/>
        <v>0</v>
      </c>
      <c r="CC17" s="105">
        <f>CB17-CD17-CE17</f>
        <v>0</v>
      </c>
      <c r="CD17" s="105"/>
      <c r="CE17" s="188"/>
      <c r="CF17" s="172"/>
      <c r="CG17" s="105"/>
      <c r="CH17" s="105"/>
      <c r="CI17" s="105"/>
      <c r="CJ17" s="102">
        <f t="shared" si="20"/>
        <v>0</v>
      </c>
      <c r="CK17" s="105">
        <f>CJ17-CL17-CM17</f>
        <v>0</v>
      </c>
      <c r="CL17" s="105"/>
      <c r="CM17" s="188"/>
      <c r="CN17" s="245"/>
    </row>
    <row r="18" spans="1:92" s="136" customFormat="1" ht="10.5" x14ac:dyDescent="0.15">
      <c r="A18" s="86" t="s">
        <v>62</v>
      </c>
      <c r="B18" s="87" t="s">
        <v>17</v>
      </c>
      <c r="C18" s="88"/>
      <c r="D18" s="171">
        <f t="shared" si="27"/>
        <v>5143814</v>
      </c>
      <c r="E18" s="109">
        <v>0</v>
      </c>
      <c r="F18" s="102">
        <f t="shared" si="0"/>
        <v>0</v>
      </c>
      <c r="G18" s="102">
        <f t="shared" si="0"/>
        <v>0</v>
      </c>
      <c r="H18" s="102">
        <f t="shared" si="0"/>
        <v>153600</v>
      </c>
      <c r="I18" s="102">
        <f t="shared" si="28"/>
        <v>5297414</v>
      </c>
      <c r="J18" s="102">
        <f t="shared" si="29"/>
        <v>2851754</v>
      </c>
      <c r="K18" s="102">
        <f t="shared" si="23"/>
        <v>2435660</v>
      </c>
      <c r="L18" s="170">
        <f t="shared" si="9"/>
        <v>10000</v>
      </c>
      <c r="M18" s="173">
        <f>3849780+85000+60000</f>
        <v>3994780</v>
      </c>
      <c r="N18" s="102"/>
      <c r="O18" s="102"/>
      <c r="P18" s="102">
        <v>68055</v>
      </c>
      <c r="Q18" s="102">
        <f t="shared" si="10"/>
        <v>4062835</v>
      </c>
      <c r="R18" s="102">
        <f t="shared" si="24"/>
        <v>1680639</v>
      </c>
      <c r="S18" s="115">
        <v>2382196</v>
      </c>
      <c r="T18" s="189"/>
      <c r="U18" s="173">
        <v>561578</v>
      </c>
      <c r="V18" s="115"/>
      <c r="W18" s="115"/>
      <c r="X18" s="115">
        <v>86195</v>
      </c>
      <c r="Y18" s="115">
        <f t="shared" si="25"/>
        <v>647773</v>
      </c>
      <c r="Z18" s="115">
        <f>Y18-AA18-AB18</f>
        <v>635773</v>
      </c>
      <c r="AA18" s="115">
        <v>2000</v>
      </c>
      <c r="AB18" s="189">
        <v>10000</v>
      </c>
      <c r="AC18" s="173">
        <v>90429</v>
      </c>
      <c r="AD18" s="115"/>
      <c r="AE18" s="115"/>
      <c r="AF18" s="115">
        <v>-650</v>
      </c>
      <c r="AG18" s="102">
        <f t="shared" si="11"/>
        <v>89779</v>
      </c>
      <c r="AH18" s="109">
        <f>AG18-AI18-AJ18</f>
        <v>54487</v>
      </c>
      <c r="AI18" s="115">
        <v>35292</v>
      </c>
      <c r="AJ18" s="189"/>
      <c r="AK18" s="162"/>
      <c r="AL18" s="115"/>
      <c r="AM18" s="115"/>
      <c r="AN18" s="109"/>
      <c r="AO18" s="109"/>
      <c r="AP18" s="115"/>
      <c r="AQ18" s="202"/>
      <c r="AR18" s="173"/>
      <c r="AS18" s="115"/>
      <c r="AT18" s="115"/>
      <c r="AU18" s="115"/>
      <c r="AV18" s="102">
        <f t="shared" si="12"/>
        <v>0</v>
      </c>
      <c r="AW18" s="109">
        <f>AV18-AX18-AY18</f>
        <v>0</v>
      </c>
      <c r="AX18" s="115"/>
      <c r="AY18" s="189"/>
      <c r="AZ18" s="171">
        <f t="shared" si="36"/>
        <v>299045</v>
      </c>
      <c r="BA18" s="109">
        <f t="shared" si="36"/>
        <v>0</v>
      </c>
      <c r="BB18" s="109">
        <f t="shared" si="26"/>
        <v>0</v>
      </c>
      <c r="BC18" s="109">
        <f t="shared" si="26"/>
        <v>0</v>
      </c>
      <c r="BD18" s="109">
        <f t="shared" si="15"/>
        <v>299045</v>
      </c>
      <c r="BE18" s="109">
        <f t="shared" si="37"/>
        <v>282873</v>
      </c>
      <c r="BF18" s="109">
        <f t="shared" si="37"/>
        <v>16172</v>
      </c>
      <c r="BG18" s="174">
        <f t="shared" si="37"/>
        <v>0</v>
      </c>
      <c r="BH18" s="173">
        <v>173806</v>
      </c>
      <c r="BI18" s="115"/>
      <c r="BJ18" s="115"/>
      <c r="BK18" s="115"/>
      <c r="BL18" s="102">
        <f t="shared" si="17"/>
        <v>173806</v>
      </c>
      <c r="BM18" s="109">
        <f>BL18-BN18-BO18</f>
        <v>173806</v>
      </c>
      <c r="BN18" s="115"/>
      <c r="BO18" s="189"/>
      <c r="BP18" s="173">
        <v>60</v>
      </c>
      <c r="BQ18" s="115"/>
      <c r="BR18" s="115"/>
      <c r="BS18" s="115"/>
      <c r="BT18" s="102">
        <f t="shared" si="18"/>
        <v>60</v>
      </c>
      <c r="BU18" s="109">
        <f>BT18-BV18-BW18</f>
        <v>60</v>
      </c>
      <c r="BV18" s="115"/>
      <c r="BW18" s="189"/>
      <c r="BX18" s="173">
        <v>125179</v>
      </c>
      <c r="BY18" s="115"/>
      <c r="BZ18" s="115"/>
      <c r="CA18" s="115"/>
      <c r="CB18" s="102">
        <f t="shared" si="19"/>
        <v>125179</v>
      </c>
      <c r="CC18" s="109">
        <f>CB18-CD18-CE18</f>
        <v>109007</v>
      </c>
      <c r="CD18" s="115">
        <v>16172</v>
      </c>
      <c r="CE18" s="189"/>
      <c r="CF18" s="173">
        <v>197982</v>
      </c>
      <c r="CG18" s="109"/>
      <c r="CH18" s="109"/>
      <c r="CI18" s="109"/>
      <c r="CJ18" s="109">
        <f t="shared" si="20"/>
        <v>197982</v>
      </c>
      <c r="CK18" s="109">
        <f>CJ18-CL18-CM18</f>
        <v>197982</v>
      </c>
      <c r="CL18" s="115"/>
      <c r="CM18" s="189"/>
      <c r="CN18" s="247"/>
    </row>
    <row r="19" spans="1:92" s="135" customFormat="1" x14ac:dyDescent="0.15">
      <c r="A19" s="84" t="s">
        <v>63</v>
      </c>
      <c r="B19" s="232" t="s">
        <v>19</v>
      </c>
      <c r="C19" s="85"/>
      <c r="D19" s="171">
        <f t="shared" si="27"/>
        <v>547063</v>
      </c>
      <c r="E19" s="109">
        <f>SUM(E20:E21)</f>
        <v>0</v>
      </c>
      <c r="F19" s="102">
        <f t="shared" si="0"/>
        <v>0</v>
      </c>
      <c r="G19" s="102">
        <f t="shared" si="0"/>
        <v>0</v>
      </c>
      <c r="H19" s="102">
        <f t="shared" si="0"/>
        <v>0</v>
      </c>
      <c r="I19" s="102">
        <f t="shared" si="28"/>
        <v>547063</v>
      </c>
      <c r="J19" s="102">
        <f t="shared" si="29"/>
        <v>0</v>
      </c>
      <c r="K19" s="102">
        <f t="shared" si="23"/>
        <v>547063</v>
      </c>
      <c r="L19" s="170">
        <f t="shared" si="9"/>
        <v>0</v>
      </c>
      <c r="M19" s="171">
        <f>+M21+M20</f>
        <v>547063</v>
      </c>
      <c r="N19" s="102">
        <f>SUM(N20:N21)</f>
        <v>0</v>
      </c>
      <c r="O19" s="102">
        <f>SUM(O20:O21)</f>
        <v>0</v>
      </c>
      <c r="P19" s="102">
        <f>SUM(P20:P21)</f>
        <v>0</v>
      </c>
      <c r="Q19" s="102">
        <f t="shared" si="10"/>
        <v>547063</v>
      </c>
      <c r="R19" s="102">
        <f t="shared" si="24"/>
        <v>0</v>
      </c>
      <c r="S19" s="109">
        <f>SUM(S20:S21)</f>
        <v>547063</v>
      </c>
      <c r="T19" s="174">
        <f>SUM(T20:T21)</f>
        <v>0</v>
      </c>
      <c r="U19" s="171">
        <f t="shared" ref="U19:AA19" si="38">SUM(U20:U21)</f>
        <v>0</v>
      </c>
      <c r="V19" s="109">
        <f t="shared" si="38"/>
        <v>0</v>
      </c>
      <c r="W19" s="109">
        <f t="shared" si="38"/>
        <v>0</v>
      </c>
      <c r="X19" s="109">
        <f t="shared" si="38"/>
        <v>0</v>
      </c>
      <c r="Y19" s="102">
        <f t="shared" si="25"/>
        <v>0</v>
      </c>
      <c r="Z19" s="109">
        <f t="shared" ref="Z19:Z72" si="39">Y19-AA19-AB19</f>
        <v>0</v>
      </c>
      <c r="AA19" s="109">
        <f t="shared" si="38"/>
        <v>0</v>
      </c>
      <c r="AB19" s="174">
        <f>SUM(AB20:AB21)</f>
        <v>0</v>
      </c>
      <c r="AC19" s="171">
        <f t="shared" ref="AC19:AI19" si="40">SUM(AC20:AC21)</f>
        <v>0</v>
      </c>
      <c r="AD19" s="109">
        <f t="shared" si="40"/>
        <v>0</v>
      </c>
      <c r="AE19" s="109">
        <f t="shared" si="40"/>
        <v>0</v>
      </c>
      <c r="AF19" s="109">
        <f t="shared" si="40"/>
        <v>0</v>
      </c>
      <c r="AG19" s="102">
        <f t="shared" si="11"/>
        <v>0</v>
      </c>
      <c r="AH19" s="109">
        <f>SUM(AH20:AH21)</f>
        <v>0</v>
      </c>
      <c r="AI19" s="109">
        <f t="shared" si="40"/>
        <v>0</v>
      </c>
      <c r="AJ19" s="174">
        <f>SUM(AJ20:AJ21)</f>
        <v>0</v>
      </c>
      <c r="AK19" s="161"/>
      <c r="AL19" s="109"/>
      <c r="AM19" s="109"/>
      <c r="AN19" s="109"/>
      <c r="AO19" s="109"/>
      <c r="AP19" s="109"/>
      <c r="AQ19" s="201"/>
      <c r="AR19" s="171">
        <f t="shared" ref="AR19:AX19" si="41">SUM(AR20:AR21)</f>
        <v>0</v>
      </c>
      <c r="AS19" s="109">
        <f t="shared" si="41"/>
        <v>0</v>
      </c>
      <c r="AT19" s="109">
        <f t="shared" si="41"/>
        <v>0</v>
      </c>
      <c r="AU19" s="109">
        <f t="shared" si="41"/>
        <v>0</v>
      </c>
      <c r="AV19" s="102">
        <f t="shared" si="12"/>
        <v>0</v>
      </c>
      <c r="AW19" s="109">
        <f>SUM(AW20:AW21)</f>
        <v>0</v>
      </c>
      <c r="AX19" s="109">
        <f t="shared" si="41"/>
        <v>0</v>
      </c>
      <c r="AY19" s="174">
        <f>SUM(AY20:AY21)</f>
        <v>0</v>
      </c>
      <c r="AZ19" s="171">
        <f t="shared" ref="AZ19:BN19" si="42">SUM(AZ20:AZ21)</f>
        <v>0</v>
      </c>
      <c r="BA19" s="109">
        <f t="shared" si="42"/>
        <v>0</v>
      </c>
      <c r="BB19" s="105">
        <f t="shared" si="26"/>
        <v>0</v>
      </c>
      <c r="BC19" s="105">
        <f t="shared" si="26"/>
        <v>0</v>
      </c>
      <c r="BD19" s="109">
        <f t="shared" si="15"/>
        <v>0</v>
      </c>
      <c r="BE19" s="109">
        <f>SUM(BE20:BE21)</f>
        <v>0</v>
      </c>
      <c r="BF19" s="109">
        <f>SUM(BF20:BF21)</f>
        <v>0</v>
      </c>
      <c r="BG19" s="174">
        <f t="shared" si="42"/>
        <v>0</v>
      </c>
      <c r="BH19" s="171">
        <f t="shared" si="42"/>
        <v>0</v>
      </c>
      <c r="BI19" s="109">
        <f t="shared" si="42"/>
        <v>0</v>
      </c>
      <c r="BJ19" s="109">
        <f t="shared" si="42"/>
        <v>0</v>
      </c>
      <c r="BK19" s="109">
        <f t="shared" si="42"/>
        <v>0</v>
      </c>
      <c r="BL19" s="102">
        <f t="shared" si="17"/>
        <v>0</v>
      </c>
      <c r="BM19" s="109">
        <f>SUM(BM20:BM21)</f>
        <v>0</v>
      </c>
      <c r="BN19" s="109">
        <f t="shared" si="42"/>
        <v>0</v>
      </c>
      <c r="BO19" s="174">
        <f>SUM(BO20:BO21)</f>
        <v>0</v>
      </c>
      <c r="BP19" s="171">
        <f t="shared" ref="BP19:BV19" si="43">SUM(BP20:BP21)</f>
        <v>0</v>
      </c>
      <c r="BQ19" s="109">
        <f t="shared" si="43"/>
        <v>0</v>
      </c>
      <c r="BR19" s="109">
        <f t="shared" si="43"/>
        <v>0</v>
      </c>
      <c r="BS19" s="109">
        <f t="shared" si="43"/>
        <v>0</v>
      </c>
      <c r="BT19" s="102">
        <f t="shared" si="18"/>
        <v>0</v>
      </c>
      <c r="BU19" s="109">
        <f>SUM(BU20:BU21)</f>
        <v>0</v>
      </c>
      <c r="BV19" s="109">
        <f t="shared" si="43"/>
        <v>0</v>
      </c>
      <c r="BW19" s="174">
        <f>SUM(BW20:BW21)</f>
        <v>0</v>
      </c>
      <c r="BX19" s="171">
        <f t="shared" ref="BX19:CD19" si="44">SUM(BX20:BX21)</f>
        <v>0</v>
      </c>
      <c r="BY19" s="109">
        <f t="shared" si="44"/>
        <v>0</v>
      </c>
      <c r="BZ19" s="109">
        <f t="shared" si="44"/>
        <v>0</v>
      </c>
      <c r="CA19" s="109">
        <f t="shared" si="44"/>
        <v>0</v>
      </c>
      <c r="CB19" s="102">
        <f t="shared" si="19"/>
        <v>0</v>
      </c>
      <c r="CC19" s="109">
        <f>SUM(CC20:CC21)</f>
        <v>0</v>
      </c>
      <c r="CD19" s="109">
        <f t="shared" si="44"/>
        <v>0</v>
      </c>
      <c r="CE19" s="174">
        <f>SUM(CE20:CE21)</f>
        <v>0</v>
      </c>
      <c r="CF19" s="171">
        <f>SUM(CF20:CF21)</f>
        <v>0</v>
      </c>
      <c r="CG19" s="109">
        <f>SUM(CG20:CG21)</f>
        <v>0</v>
      </c>
      <c r="CH19" s="109">
        <f>SUM(CH20:CH21)</f>
        <v>0</v>
      </c>
      <c r="CI19" s="109">
        <f>SUM(CI20:CI21)</f>
        <v>0</v>
      </c>
      <c r="CJ19" s="102">
        <f t="shared" si="20"/>
        <v>0</v>
      </c>
      <c r="CK19" s="109">
        <f>SUM(CK20:CK21)</f>
        <v>0</v>
      </c>
      <c r="CL19" s="109">
        <f>SUM(CL20:CL21)</f>
        <v>0</v>
      </c>
      <c r="CM19" s="174"/>
      <c r="CN19" s="246"/>
    </row>
    <row r="20" spans="1:92" s="134" customFormat="1" x14ac:dyDescent="0.2">
      <c r="A20" s="80"/>
      <c r="B20" s="81" t="s">
        <v>71</v>
      </c>
      <c r="C20" s="8" t="s">
        <v>113</v>
      </c>
      <c r="D20" s="172">
        <f t="shared" si="27"/>
        <v>2000</v>
      </c>
      <c r="E20" s="105">
        <f>SUM(W20,AE20,AM20,AT20,BJ20,BR20,BZ20)</f>
        <v>0</v>
      </c>
      <c r="F20" s="106">
        <f t="shared" si="0"/>
        <v>0</v>
      </c>
      <c r="G20" s="106">
        <f t="shared" si="0"/>
        <v>0</v>
      </c>
      <c r="H20" s="106">
        <f t="shared" si="0"/>
        <v>0</v>
      </c>
      <c r="I20" s="106">
        <f t="shared" si="28"/>
        <v>2000</v>
      </c>
      <c r="J20" s="106">
        <f t="shared" si="29"/>
        <v>0</v>
      </c>
      <c r="K20" s="106">
        <f t="shared" si="23"/>
        <v>2000</v>
      </c>
      <c r="L20" s="194">
        <f t="shared" si="9"/>
        <v>0</v>
      </c>
      <c r="M20" s="172">
        <v>2000</v>
      </c>
      <c r="N20" s="106"/>
      <c r="O20" s="106"/>
      <c r="P20" s="106"/>
      <c r="Q20" s="106">
        <f t="shared" si="10"/>
        <v>2000</v>
      </c>
      <c r="R20" s="106">
        <f t="shared" si="24"/>
        <v>0</v>
      </c>
      <c r="S20" s="105">
        <v>2000</v>
      </c>
      <c r="T20" s="188"/>
      <c r="U20" s="172"/>
      <c r="V20" s="105"/>
      <c r="W20" s="105"/>
      <c r="X20" s="105"/>
      <c r="Y20" s="102"/>
      <c r="Z20" s="109">
        <f t="shared" si="39"/>
        <v>0</v>
      </c>
      <c r="AA20" s="105"/>
      <c r="AB20" s="188"/>
      <c r="AC20" s="172"/>
      <c r="AD20" s="105"/>
      <c r="AE20" s="105"/>
      <c r="AF20" s="105"/>
      <c r="AG20" s="102">
        <f t="shared" si="11"/>
        <v>0</v>
      </c>
      <c r="AH20" s="105">
        <f>AG20-AI20-AJ20</f>
        <v>0</v>
      </c>
      <c r="AI20" s="105"/>
      <c r="AJ20" s="188"/>
      <c r="AK20" s="160"/>
      <c r="AL20" s="105"/>
      <c r="AM20" s="105"/>
      <c r="AN20" s="105"/>
      <c r="AO20" s="105"/>
      <c r="AP20" s="105"/>
      <c r="AQ20" s="200"/>
      <c r="AR20" s="172"/>
      <c r="AS20" s="105"/>
      <c r="AT20" s="105"/>
      <c r="AU20" s="105"/>
      <c r="AV20" s="102">
        <f t="shared" si="12"/>
        <v>0</v>
      </c>
      <c r="AW20" s="105">
        <f>AV20-AX20-AY20</f>
        <v>0</v>
      </c>
      <c r="AX20" s="105"/>
      <c r="AY20" s="188"/>
      <c r="AZ20" s="172">
        <f>SUM(BP20,BX20,BH20)</f>
        <v>0</v>
      </c>
      <c r="BA20" s="105">
        <f>SUM(BQ20,BY20,BI20)</f>
        <v>0</v>
      </c>
      <c r="BB20" s="105">
        <f t="shared" si="26"/>
        <v>0</v>
      </c>
      <c r="BC20" s="105">
        <f t="shared" si="26"/>
        <v>0</v>
      </c>
      <c r="BD20" s="105">
        <f t="shared" si="15"/>
        <v>0</v>
      </c>
      <c r="BE20" s="105">
        <f t="shared" ref="BE20:BG21" si="45">SUM(BU20,CC20,BM20)</f>
        <v>0</v>
      </c>
      <c r="BF20" s="105">
        <f t="shared" si="45"/>
        <v>0</v>
      </c>
      <c r="BG20" s="188">
        <f t="shared" si="45"/>
        <v>0</v>
      </c>
      <c r="BH20" s="172"/>
      <c r="BI20" s="105"/>
      <c r="BJ20" s="105"/>
      <c r="BK20" s="105"/>
      <c r="BL20" s="102">
        <f t="shared" si="17"/>
        <v>0</v>
      </c>
      <c r="BM20" s="105">
        <f>BL20-BN20-BO20</f>
        <v>0</v>
      </c>
      <c r="BN20" s="105"/>
      <c r="BO20" s="188"/>
      <c r="BP20" s="172"/>
      <c r="BQ20" s="105"/>
      <c r="BR20" s="105"/>
      <c r="BS20" s="105"/>
      <c r="BT20" s="102">
        <f t="shared" si="18"/>
        <v>0</v>
      </c>
      <c r="BU20" s="105">
        <f>BT20-BV20-BW20</f>
        <v>0</v>
      </c>
      <c r="BV20" s="105"/>
      <c r="BW20" s="188"/>
      <c r="BX20" s="172"/>
      <c r="BY20" s="105"/>
      <c r="BZ20" s="105"/>
      <c r="CA20" s="105"/>
      <c r="CB20" s="102">
        <f t="shared" si="19"/>
        <v>0</v>
      </c>
      <c r="CC20" s="105">
        <f>CB20-CD20-CE20</f>
        <v>0</v>
      </c>
      <c r="CD20" s="105"/>
      <c r="CE20" s="188"/>
      <c r="CF20" s="172"/>
      <c r="CG20" s="105"/>
      <c r="CH20" s="105"/>
      <c r="CI20" s="105"/>
      <c r="CJ20" s="102">
        <f t="shared" si="20"/>
        <v>0</v>
      </c>
      <c r="CK20" s="105">
        <f>CJ20-CL20-CM20</f>
        <v>0</v>
      </c>
      <c r="CL20" s="105"/>
      <c r="CM20" s="188"/>
      <c r="CN20" s="245"/>
    </row>
    <row r="21" spans="1:92" s="134" customFormat="1" x14ac:dyDescent="0.2">
      <c r="A21" s="80"/>
      <c r="B21" s="81" t="s">
        <v>72</v>
      </c>
      <c r="C21" s="82" t="s">
        <v>112</v>
      </c>
      <c r="D21" s="172">
        <f t="shared" si="27"/>
        <v>545063</v>
      </c>
      <c r="E21" s="105">
        <f>SUM(W21,AE21,AM21,AT21,BJ21,BR21,BZ21)</f>
        <v>0</v>
      </c>
      <c r="F21" s="106">
        <f t="shared" si="0"/>
        <v>0</v>
      </c>
      <c r="G21" s="106">
        <f t="shared" si="0"/>
        <v>0</v>
      </c>
      <c r="H21" s="106">
        <f t="shared" si="0"/>
        <v>0</v>
      </c>
      <c r="I21" s="106">
        <f t="shared" si="28"/>
        <v>545063</v>
      </c>
      <c r="J21" s="106">
        <f t="shared" si="29"/>
        <v>0</v>
      </c>
      <c r="K21" s="106">
        <f t="shared" si="23"/>
        <v>545063</v>
      </c>
      <c r="L21" s="194">
        <f t="shared" si="9"/>
        <v>0</v>
      </c>
      <c r="M21" s="172">
        <v>545063</v>
      </c>
      <c r="N21" s="106"/>
      <c r="O21" s="102"/>
      <c r="P21" s="102"/>
      <c r="Q21" s="106">
        <f t="shared" si="10"/>
        <v>545063</v>
      </c>
      <c r="R21" s="106">
        <f t="shared" si="24"/>
        <v>0</v>
      </c>
      <c r="S21" s="105">
        <v>545063</v>
      </c>
      <c r="T21" s="188"/>
      <c r="U21" s="172"/>
      <c r="V21" s="105"/>
      <c r="W21" s="105"/>
      <c r="X21" s="105"/>
      <c r="Y21" s="102"/>
      <c r="Z21" s="109">
        <f t="shared" si="39"/>
        <v>0</v>
      </c>
      <c r="AA21" s="105"/>
      <c r="AB21" s="188"/>
      <c r="AC21" s="172"/>
      <c r="AD21" s="105"/>
      <c r="AE21" s="105"/>
      <c r="AF21" s="105"/>
      <c r="AG21" s="102">
        <f t="shared" si="11"/>
        <v>0</v>
      </c>
      <c r="AH21" s="105">
        <f>AG21-AI21-AJ21</f>
        <v>0</v>
      </c>
      <c r="AI21" s="105"/>
      <c r="AJ21" s="188"/>
      <c r="AK21" s="160"/>
      <c r="AL21" s="105"/>
      <c r="AM21" s="105"/>
      <c r="AN21" s="105"/>
      <c r="AO21" s="105"/>
      <c r="AP21" s="105"/>
      <c r="AQ21" s="200"/>
      <c r="AR21" s="172"/>
      <c r="AS21" s="105"/>
      <c r="AT21" s="105"/>
      <c r="AU21" s="105"/>
      <c r="AV21" s="102">
        <f t="shared" si="12"/>
        <v>0</v>
      </c>
      <c r="AW21" s="105">
        <f>AV21-AX21-AY21</f>
        <v>0</v>
      </c>
      <c r="AX21" s="105"/>
      <c r="AY21" s="188"/>
      <c r="AZ21" s="172">
        <f>SUM(BP21,BX21,BH21)</f>
        <v>0</v>
      </c>
      <c r="BA21" s="105">
        <f>SUM(BQ21,BY21,BI21)</f>
        <v>0</v>
      </c>
      <c r="BB21" s="105">
        <f t="shared" si="26"/>
        <v>0</v>
      </c>
      <c r="BC21" s="105">
        <f t="shared" si="26"/>
        <v>0</v>
      </c>
      <c r="BD21" s="105">
        <f t="shared" si="15"/>
        <v>0</v>
      </c>
      <c r="BE21" s="105">
        <f t="shared" si="45"/>
        <v>0</v>
      </c>
      <c r="BF21" s="105">
        <f t="shared" si="45"/>
        <v>0</v>
      </c>
      <c r="BG21" s="188">
        <f t="shared" si="45"/>
        <v>0</v>
      </c>
      <c r="BH21" s="172"/>
      <c r="BI21" s="105"/>
      <c r="BJ21" s="105"/>
      <c r="BK21" s="105"/>
      <c r="BL21" s="102">
        <f t="shared" si="17"/>
        <v>0</v>
      </c>
      <c r="BM21" s="105">
        <f>BL21-BN21-BO21</f>
        <v>0</v>
      </c>
      <c r="BN21" s="105"/>
      <c r="BO21" s="188"/>
      <c r="BP21" s="172"/>
      <c r="BQ21" s="105"/>
      <c r="BR21" s="105"/>
      <c r="BS21" s="105"/>
      <c r="BT21" s="102">
        <f t="shared" si="18"/>
        <v>0</v>
      </c>
      <c r="BU21" s="105">
        <f>BT21-BV21-BW21</f>
        <v>0</v>
      </c>
      <c r="BV21" s="105"/>
      <c r="BW21" s="188"/>
      <c r="BX21" s="172"/>
      <c r="BY21" s="105"/>
      <c r="BZ21" s="105"/>
      <c r="CA21" s="105"/>
      <c r="CB21" s="102">
        <f t="shared" si="19"/>
        <v>0</v>
      </c>
      <c r="CC21" s="105">
        <f>CB21-CD21-CE21</f>
        <v>0</v>
      </c>
      <c r="CD21" s="105"/>
      <c r="CE21" s="188"/>
      <c r="CF21" s="172"/>
      <c r="CG21" s="105"/>
      <c r="CH21" s="105"/>
      <c r="CI21" s="105"/>
      <c r="CJ21" s="102">
        <f t="shared" si="20"/>
        <v>0</v>
      </c>
      <c r="CK21" s="105">
        <f>CJ21-CL21-CM21</f>
        <v>0</v>
      </c>
      <c r="CL21" s="105"/>
      <c r="CM21" s="188"/>
      <c r="CN21" s="245"/>
    </row>
    <row r="22" spans="1:92" s="227" customFormat="1" ht="12" x14ac:dyDescent="0.2">
      <c r="A22" s="89" t="s">
        <v>64</v>
      </c>
      <c r="B22" s="313" t="s">
        <v>79</v>
      </c>
      <c r="C22" s="314"/>
      <c r="D22" s="223">
        <f t="shared" si="27"/>
        <v>29367373</v>
      </c>
      <c r="E22" s="114">
        <v>0</v>
      </c>
      <c r="F22" s="222">
        <f t="shared" si="0"/>
        <v>0</v>
      </c>
      <c r="G22" s="222">
        <f t="shared" si="0"/>
        <v>499982.5</v>
      </c>
      <c r="H22" s="222">
        <f t="shared" si="0"/>
        <v>689872</v>
      </c>
      <c r="I22" s="222">
        <f t="shared" si="28"/>
        <v>30557227.5</v>
      </c>
      <c r="J22" s="222">
        <f t="shared" si="29"/>
        <v>23653161.5</v>
      </c>
      <c r="K22" s="102">
        <f t="shared" si="23"/>
        <v>6894066</v>
      </c>
      <c r="L22" s="170">
        <f t="shared" si="9"/>
        <v>10000</v>
      </c>
      <c r="M22" s="223">
        <f>+M19+M18+M15+M10</f>
        <v>24380815</v>
      </c>
      <c r="N22" s="114">
        <f>+N18+N19+N15+N10</f>
        <v>0</v>
      </c>
      <c r="O22" s="114">
        <f>+O10+O18+O15+O19</f>
        <v>446035.9</v>
      </c>
      <c r="P22" s="114">
        <f>+P10+P18+P15+P19</f>
        <v>598376</v>
      </c>
      <c r="Q22" s="222">
        <f t="shared" si="10"/>
        <v>25425226.899999999</v>
      </c>
      <c r="R22" s="114">
        <f t="shared" si="24"/>
        <v>19591614.899999999</v>
      </c>
      <c r="S22" s="114">
        <f>S10+S15+S18+S19</f>
        <v>5833612</v>
      </c>
      <c r="T22" s="224">
        <f>T10+T15+T18+T19</f>
        <v>0</v>
      </c>
      <c r="U22" s="223">
        <f t="shared" ref="U22:AA22" si="46">U10+U15+U18+U19</f>
        <v>561578</v>
      </c>
      <c r="V22" s="114">
        <f t="shared" si="46"/>
        <v>0</v>
      </c>
      <c r="W22" s="114">
        <f t="shared" si="46"/>
        <v>30567.599999999999</v>
      </c>
      <c r="X22" s="114">
        <f t="shared" si="46"/>
        <v>92146</v>
      </c>
      <c r="Y22" s="114">
        <f t="shared" ref="Y22:Y23" si="47">+V22+U22+W22+X22</f>
        <v>684291.6</v>
      </c>
      <c r="Z22" s="114">
        <f t="shared" si="39"/>
        <v>672291.6</v>
      </c>
      <c r="AA22" s="114">
        <f t="shared" si="46"/>
        <v>2000</v>
      </c>
      <c r="AB22" s="224">
        <f>AB10+AB15+AB18+AB19</f>
        <v>10000</v>
      </c>
      <c r="AC22" s="223">
        <f t="shared" ref="AC22:AI22" si="48">AC10+AC15+AC18+AC19</f>
        <v>3888132</v>
      </c>
      <c r="AD22" s="114">
        <f t="shared" si="48"/>
        <v>0</v>
      </c>
      <c r="AE22" s="114">
        <f t="shared" si="48"/>
        <v>23379</v>
      </c>
      <c r="AF22" s="114">
        <f t="shared" si="48"/>
        <v>-650</v>
      </c>
      <c r="AG22" s="222">
        <f t="shared" si="11"/>
        <v>3910861</v>
      </c>
      <c r="AH22" s="114">
        <f>AH10+AH15+AH18+AH19</f>
        <v>2883400</v>
      </c>
      <c r="AI22" s="114">
        <f t="shared" si="48"/>
        <v>1027461</v>
      </c>
      <c r="AJ22" s="224">
        <f>AJ10+AJ15+AJ18+AJ19</f>
        <v>0</v>
      </c>
      <c r="AK22" s="225"/>
      <c r="AL22" s="114"/>
      <c r="AM22" s="114"/>
      <c r="AN22" s="114"/>
      <c r="AO22" s="114"/>
      <c r="AP22" s="114"/>
      <c r="AQ22" s="226"/>
      <c r="AR22" s="223">
        <f t="shared" ref="AR22:AX22" si="49">AR10+AR15+AR18+AR19</f>
        <v>25000</v>
      </c>
      <c r="AS22" s="114">
        <f t="shared" si="49"/>
        <v>0</v>
      </c>
      <c r="AT22" s="114">
        <f t="shared" si="49"/>
        <v>0</v>
      </c>
      <c r="AU22" s="114">
        <f t="shared" si="49"/>
        <v>0</v>
      </c>
      <c r="AV22" s="114">
        <f t="shared" si="12"/>
        <v>25000</v>
      </c>
      <c r="AW22" s="114">
        <f>AW10+AW15+AW18+AW19</f>
        <v>25000</v>
      </c>
      <c r="AX22" s="114">
        <f t="shared" si="49"/>
        <v>0</v>
      </c>
      <c r="AY22" s="224">
        <f>AY10+AY15+AY18+AY19</f>
        <v>0</v>
      </c>
      <c r="AZ22" s="223">
        <f>AZ10+AZ15+AZ18+AZ19</f>
        <v>313866</v>
      </c>
      <c r="BA22" s="114">
        <f t="shared" ref="BA22:BN22" si="50">BA10+BA15+BA18+BA19</f>
        <v>0</v>
      </c>
      <c r="BB22" s="114">
        <f t="shared" si="26"/>
        <v>0</v>
      </c>
      <c r="BC22" s="114">
        <f t="shared" si="26"/>
        <v>0</v>
      </c>
      <c r="BD22" s="222">
        <f t="shared" si="15"/>
        <v>313866</v>
      </c>
      <c r="BE22" s="114">
        <f>BE10+BE15+BE18+BE19</f>
        <v>282873</v>
      </c>
      <c r="BF22" s="114">
        <f>BF10+BF15+BF18+BF19</f>
        <v>30993</v>
      </c>
      <c r="BG22" s="224">
        <f t="shared" si="50"/>
        <v>0</v>
      </c>
      <c r="BH22" s="223">
        <f t="shared" si="50"/>
        <v>173806</v>
      </c>
      <c r="BI22" s="114">
        <f t="shared" si="50"/>
        <v>0</v>
      </c>
      <c r="BJ22" s="114">
        <f t="shared" si="50"/>
        <v>0</v>
      </c>
      <c r="BK22" s="114">
        <f t="shared" si="50"/>
        <v>0</v>
      </c>
      <c r="BL22" s="222">
        <f t="shared" si="17"/>
        <v>173806</v>
      </c>
      <c r="BM22" s="114">
        <f>BM10+BM15+BM18+BM19</f>
        <v>173806</v>
      </c>
      <c r="BN22" s="114">
        <f t="shared" si="50"/>
        <v>0</v>
      </c>
      <c r="BO22" s="224">
        <f>BO10+BO15+BO18+BO19</f>
        <v>0</v>
      </c>
      <c r="BP22" s="223">
        <f t="shared" ref="BP22:BV22" si="51">BP10+BP15+BP18+BP19</f>
        <v>60</v>
      </c>
      <c r="BQ22" s="114">
        <f t="shared" si="51"/>
        <v>0</v>
      </c>
      <c r="BR22" s="114">
        <f t="shared" si="51"/>
        <v>0</v>
      </c>
      <c r="BS22" s="114">
        <f t="shared" si="51"/>
        <v>0</v>
      </c>
      <c r="BT22" s="222">
        <f t="shared" si="18"/>
        <v>60</v>
      </c>
      <c r="BU22" s="114">
        <f>BU10+BU15+BU18+BU19</f>
        <v>60</v>
      </c>
      <c r="BV22" s="114">
        <f t="shared" si="51"/>
        <v>0</v>
      </c>
      <c r="BW22" s="224">
        <f>BW10+BW15+BW18+BW19</f>
        <v>0</v>
      </c>
      <c r="BX22" s="223">
        <f t="shared" ref="BX22:CD22" si="52">BX10+BX15+BX18+BX19</f>
        <v>140000</v>
      </c>
      <c r="BY22" s="114">
        <f t="shared" si="52"/>
        <v>0</v>
      </c>
      <c r="BZ22" s="114">
        <f t="shared" si="52"/>
        <v>0</v>
      </c>
      <c r="CA22" s="114">
        <f t="shared" si="52"/>
        <v>0</v>
      </c>
      <c r="CB22" s="222">
        <f t="shared" si="19"/>
        <v>140000</v>
      </c>
      <c r="CC22" s="114">
        <f>CC10+CC15+CC18+CC19</f>
        <v>109007</v>
      </c>
      <c r="CD22" s="114">
        <f t="shared" si="52"/>
        <v>30993</v>
      </c>
      <c r="CE22" s="224">
        <f>CE10+CE15+CE18+CE19</f>
        <v>0</v>
      </c>
      <c r="CF22" s="223">
        <f>CF10+CF15+CF18+CF19</f>
        <v>197982</v>
      </c>
      <c r="CG22" s="114">
        <f>CG10+CG15+CG18+CG19</f>
        <v>0</v>
      </c>
      <c r="CH22" s="114">
        <f>CH10+CH15+CH18+CH19</f>
        <v>0</v>
      </c>
      <c r="CI22" s="114">
        <f>CI10+CI15+CI18+CI19</f>
        <v>0</v>
      </c>
      <c r="CJ22" s="114">
        <f t="shared" si="20"/>
        <v>197982</v>
      </c>
      <c r="CK22" s="114">
        <f>CK10+CK15+CK18+CK19</f>
        <v>197982</v>
      </c>
      <c r="CL22" s="114">
        <f>CL10+CL15+CL18+CL19</f>
        <v>0</v>
      </c>
      <c r="CM22" s="224">
        <f>CM10+CM15+CM18+CM19</f>
        <v>0</v>
      </c>
      <c r="CN22" s="248"/>
    </row>
    <row r="23" spans="1:92" s="135" customFormat="1" x14ac:dyDescent="0.15">
      <c r="A23" s="84" t="s">
        <v>65</v>
      </c>
      <c r="B23" s="232" t="s">
        <v>84</v>
      </c>
      <c r="C23" s="85"/>
      <c r="D23" s="173">
        <f t="shared" si="27"/>
        <v>188205</v>
      </c>
      <c r="E23" s="109">
        <f>SUM(E24:E26)</f>
        <v>0</v>
      </c>
      <c r="F23" s="102">
        <f>+N23+V23+AD23+AS23+BA23+CG23</f>
        <v>0</v>
      </c>
      <c r="G23" s="102">
        <f t="shared" si="0"/>
        <v>340422</v>
      </c>
      <c r="H23" s="102">
        <f t="shared" si="0"/>
        <v>0</v>
      </c>
      <c r="I23" s="102">
        <f t="shared" si="28"/>
        <v>528627</v>
      </c>
      <c r="J23" s="102">
        <f t="shared" si="29"/>
        <v>0</v>
      </c>
      <c r="K23" s="102">
        <f t="shared" si="23"/>
        <v>528627</v>
      </c>
      <c r="L23" s="170">
        <f t="shared" si="9"/>
        <v>0</v>
      </c>
      <c r="M23" s="171">
        <f>+M26</f>
        <v>188205</v>
      </c>
      <c r="N23" s="102">
        <f t="shared" ref="N23:T23" si="53">SUM(N24:N26)</f>
        <v>0</v>
      </c>
      <c r="O23" s="102">
        <f t="shared" si="53"/>
        <v>340422</v>
      </c>
      <c r="P23" s="102">
        <f t="shared" si="53"/>
        <v>0</v>
      </c>
      <c r="Q23" s="102">
        <f t="shared" si="10"/>
        <v>528627</v>
      </c>
      <c r="R23" s="102">
        <f t="shared" si="24"/>
        <v>0</v>
      </c>
      <c r="S23" s="102">
        <f t="shared" si="53"/>
        <v>528627</v>
      </c>
      <c r="T23" s="170">
        <f t="shared" si="53"/>
        <v>0</v>
      </c>
      <c r="U23" s="171">
        <f t="shared" ref="U23:AA23" si="54">SUM(U24:U26)</f>
        <v>0</v>
      </c>
      <c r="V23" s="109">
        <f t="shared" si="54"/>
        <v>0</v>
      </c>
      <c r="W23" s="109">
        <f t="shared" si="54"/>
        <v>0</v>
      </c>
      <c r="X23" s="109">
        <f t="shared" si="54"/>
        <v>0</v>
      </c>
      <c r="Y23" s="102">
        <f t="shared" si="47"/>
        <v>0</v>
      </c>
      <c r="Z23" s="109">
        <f t="shared" si="39"/>
        <v>0</v>
      </c>
      <c r="AA23" s="109">
        <f t="shared" si="54"/>
        <v>0</v>
      </c>
      <c r="AB23" s="174">
        <f>SUM(AB24:AB26)</f>
        <v>0</v>
      </c>
      <c r="AC23" s="171">
        <f t="shared" ref="AC23:AI23" si="55">SUM(AC24:AC26)</f>
        <v>0</v>
      </c>
      <c r="AD23" s="109">
        <f t="shared" si="55"/>
        <v>0</v>
      </c>
      <c r="AE23" s="109">
        <f t="shared" si="55"/>
        <v>0</v>
      </c>
      <c r="AF23" s="109">
        <f t="shared" si="55"/>
        <v>0</v>
      </c>
      <c r="AG23" s="102">
        <f t="shared" si="11"/>
        <v>0</v>
      </c>
      <c r="AH23" s="109">
        <f>SUM(AH24:AH26)</f>
        <v>0</v>
      </c>
      <c r="AI23" s="109">
        <f t="shared" si="55"/>
        <v>0</v>
      </c>
      <c r="AJ23" s="174">
        <f>SUM(AJ24:AJ26)</f>
        <v>0</v>
      </c>
      <c r="AK23" s="161"/>
      <c r="AL23" s="109"/>
      <c r="AM23" s="109"/>
      <c r="AN23" s="109"/>
      <c r="AO23" s="109"/>
      <c r="AP23" s="109"/>
      <c r="AQ23" s="201"/>
      <c r="AR23" s="171">
        <f t="shared" ref="AR23:AX23" si="56">SUM(AR24:AR26)</f>
        <v>0</v>
      </c>
      <c r="AS23" s="109">
        <f t="shared" si="56"/>
        <v>0</v>
      </c>
      <c r="AT23" s="109">
        <f t="shared" si="56"/>
        <v>0</v>
      </c>
      <c r="AU23" s="109">
        <f t="shared" si="56"/>
        <v>0</v>
      </c>
      <c r="AV23" s="102">
        <f t="shared" si="12"/>
        <v>0</v>
      </c>
      <c r="AW23" s="109">
        <f>SUM(AW24:AW26)</f>
        <v>0</v>
      </c>
      <c r="AX23" s="109">
        <f t="shared" si="56"/>
        <v>0</v>
      </c>
      <c r="AY23" s="174">
        <f>SUM(AY24:AY26)</f>
        <v>0</v>
      </c>
      <c r="AZ23" s="171">
        <f t="shared" ref="AZ23:BN23" si="57">SUM(AZ24:AZ26)</f>
        <v>0</v>
      </c>
      <c r="BA23" s="109">
        <f t="shared" si="57"/>
        <v>0</v>
      </c>
      <c r="BB23" s="105">
        <f t="shared" si="26"/>
        <v>0</v>
      </c>
      <c r="BC23" s="105">
        <f t="shared" si="26"/>
        <v>0</v>
      </c>
      <c r="BD23" s="109">
        <f t="shared" si="15"/>
        <v>0</v>
      </c>
      <c r="BE23" s="109">
        <f>SUM(BE24:BE26)</f>
        <v>0</v>
      </c>
      <c r="BF23" s="109">
        <f>SUM(BF24:BF26)</f>
        <v>0</v>
      </c>
      <c r="BG23" s="174">
        <f t="shared" si="57"/>
        <v>0</v>
      </c>
      <c r="BH23" s="171">
        <f t="shared" si="57"/>
        <v>0</v>
      </c>
      <c r="BI23" s="109">
        <f t="shared" si="57"/>
        <v>0</v>
      </c>
      <c r="BJ23" s="109">
        <f t="shared" si="57"/>
        <v>0</v>
      </c>
      <c r="BK23" s="109">
        <f t="shared" si="57"/>
        <v>0</v>
      </c>
      <c r="BL23" s="102">
        <f t="shared" si="17"/>
        <v>0</v>
      </c>
      <c r="BM23" s="109">
        <f>SUM(BM24:BM26)</f>
        <v>0</v>
      </c>
      <c r="BN23" s="109">
        <f t="shared" si="57"/>
        <v>0</v>
      </c>
      <c r="BO23" s="174">
        <f>SUM(BO24:BO26)</f>
        <v>0</v>
      </c>
      <c r="BP23" s="171">
        <f t="shared" ref="BP23:BV23" si="58">SUM(BP24:BP26)</f>
        <v>0</v>
      </c>
      <c r="BQ23" s="109">
        <f t="shared" si="58"/>
        <v>0</v>
      </c>
      <c r="BR23" s="109">
        <f t="shared" si="58"/>
        <v>0</v>
      </c>
      <c r="BS23" s="109">
        <f t="shared" si="58"/>
        <v>0</v>
      </c>
      <c r="BT23" s="102">
        <f t="shared" si="18"/>
        <v>0</v>
      </c>
      <c r="BU23" s="109">
        <f>SUM(BU24:BU26)</f>
        <v>0</v>
      </c>
      <c r="BV23" s="109">
        <f t="shared" si="58"/>
        <v>0</v>
      </c>
      <c r="BW23" s="174">
        <f>SUM(BW24:BW26)</f>
        <v>0</v>
      </c>
      <c r="BX23" s="171">
        <f t="shared" ref="BX23:CD23" si="59">SUM(BX24:BX26)</f>
        <v>0</v>
      </c>
      <c r="BY23" s="109">
        <f t="shared" si="59"/>
        <v>0</v>
      </c>
      <c r="BZ23" s="109">
        <f t="shared" si="59"/>
        <v>0</v>
      </c>
      <c r="CA23" s="109">
        <f t="shared" si="59"/>
        <v>0</v>
      </c>
      <c r="CB23" s="102">
        <f t="shared" si="19"/>
        <v>0</v>
      </c>
      <c r="CC23" s="109">
        <f>SUM(CC24:CC26)</f>
        <v>0</v>
      </c>
      <c r="CD23" s="109">
        <f t="shared" si="59"/>
        <v>0</v>
      </c>
      <c r="CE23" s="174">
        <f>SUM(CE24:CE26)</f>
        <v>0</v>
      </c>
      <c r="CF23" s="171">
        <f>SUM(CF24:CF26)</f>
        <v>0</v>
      </c>
      <c r="CG23" s="109">
        <f>SUM(CG24:CG26)</f>
        <v>0</v>
      </c>
      <c r="CH23" s="109">
        <f>SUM(CH24:CH26)</f>
        <v>0</v>
      </c>
      <c r="CI23" s="109">
        <f>SUM(CI24:CI26)</f>
        <v>0</v>
      </c>
      <c r="CJ23" s="102">
        <f t="shared" si="20"/>
        <v>0</v>
      </c>
      <c r="CK23" s="109">
        <f>SUM(CK24:CK26)</f>
        <v>0</v>
      </c>
      <c r="CL23" s="109">
        <f>SUM(CL24:CL26)</f>
        <v>0</v>
      </c>
      <c r="CM23" s="174"/>
      <c r="CN23" s="246"/>
    </row>
    <row r="24" spans="1:92" s="134" customFormat="1" x14ac:dyDescent="0.2">
      <c r="A24" s="80"/>
      <c r="B24" s="81" t="s">
        <v>71</v>
      </c>
      <c r="C24" s="82" t="s">
        <v>27</v>
      </c>
      <c r="D24" s="172">
        <f t="shared" si="27"/>
        <v>0</v>
      </c>
      <c r="E24" s="109">
        <f>SUM(W24,AE24,AM24,AT24,BJ24,BR24,BZ24)</f>
        <v>0</v>
      </c>
      <c r="F24" s="106">
        <f t="shared" si="0"/>
        <v>0</v>
      </c>
      <c r="G24" s="106">
        <f t="shared" si="0"/>
        <v>0</v>
      </c>
      <c r="H24" s="106">
        <f t="shared" si="0"/>
        <v>0</v>
      </c>
      <c r="I24" s="106">
        <f t="shared" si="28"/>
        <v>0</v>
      </c>
      <c r="J24" s="106">
        <f t="shared" si="29"/>
        <v>0</v>
      </c>
      <c r="K24" s="106">
        <f t="shared" si="23"/>
        <v>0</v>
      </c>
      <c r="L24" s="194">
        <f t="shared" si="9"/>
        <v>0</v>
      </c>
      <c r="M24" s="172"/>
      <c r="N24" s="106"/>
      <c r="O24" s="106"/>
      <c r="P24" s="106"/>
      <c r="Q24" s="106">
        <f t="shared" si="10"/>
        <v>0</v>
      </c>
      <c r="R24" s="106">
        <f t="shared" si="24"/>
        <v>0</v>
      </c>
      <c r="S24" s="105"/>
      <c r="T24" s="188"/>
      <c r="U24" s="172"/>
      <c r="V24" s="105"/>
      <c r="W24" s="105"/>
      <c r="X24" s="105"/>
      <c r="Y24" s="102"/>
      <c r="Z24" s="109">
        <f t="shared" si="39"/>
        <v>0</v>
      </c>
      <c r="AA24" s="105"/>
      <c r="AB24" s="188"/>
      <c r="AC24" s="172"/>
      <c r="AD24" s="105"/>
      <c r="AE24" s="105"/>
      <c r="AF24" s="105"/>
      <c r="AG24" s="102">
        <f t="shared" si="11"/>
        <v>0</v>
      </c>
      <c r="AH24" s="105">
        <f>AG24-AI24-AJ24</f>
        <v>0</v>
      </c>
      <c r="AI24" s="105"/>
      <c r="AJ24" s="188"/>
      <c r="AK24" s="160"/>
      <c r="AL24" s="105"/>
      <c r="AM24" s="105"/>
      <c r="AN24" s="105"/>
      <c r="AO24" s="105"/>
      <c r="AP24" s="105"/>
      <c r="AQ24" s="200"/>
      <c r="AR24" s="172"/>
      <c r="AS24" s="105"/>
      <c r="AT24" s="105"/>
      <c r="AU24" s="105"/>
      <c r="AV24" s="102">
        <f t="shared" si="12"/>
        <v>0</v>
      </c>
      <c r="AW24" s="105">
        <f>AV24-AX24-AY24</f>
        <v>0</v>
      </c>
      <c r="AX24" s="105"/>
      <c r="AY24" s="188"/>
      <c r="AZ24" s="172">
        <f t="shared" ref="AZ24:BA27" si="60">SUM(BP24,BX24,BH24)</f>
        <v>0</v>
      </c>
      <c r="BA24" s="105">
        <f t="shared" si="60"/>
        <v>0</v>
      </c>
      <c r="BB24" s="105">
        <f t="shared" si="26"/>
        <v>0</v>
      </c>
      <c r="BC24" s="105">
        <f t="shared" si="26"/>
        <v>0</v>
      </c>
      <c r="BD24" s="105">
        <f t="shared" si="15"/>
        <v>0</v>
      </c>
      <c r="BE24" s="105">
        <f t="shared" ref="BE24:BG27" si="61">SUM(BU24,CC24,BM24)</f>
        <v>0</v>
      </c>
      <c r="BF24" s="105">
        <f t="shared" si="61"/>
        <v>0</v>
      </c>
      <c r="BG24" s="188">
        <f t="shared" si="61"/>
        <v>0</v>
      </c>
      <c r="BH24" s="172"/>
      <c r="BI24" s="105"/>
      <c r="BJ24" s="105"/>
      <c r="BK24" s="105"/>
      <c r="BL24" s="102">
        <f t="shared" si="17"/>
        <v>0</v>
      </c>
      <c r="BM24" s="105">
        <f>BL24-BN24-BO24</f>
        <v>0</v>
      </c>
      <c r="BN24" s="105"/>
      <c r="BO24" s="188"/>
      <c r="BP24" s="172"/>
      <c r="BQ24" s="105"/>
      <c r="BR24" s="105"/>
      <c r="BS24" s="105"/>
      <c r="BT24" s="102">
        <f t="shared" si="18"/>
        <v>0</v>
      </c>
      <c r="BU24" s="105">
        <f>BT24-BV24-BW24</f>
        <v>0</v>
      </c>
      <c r="BV24" s="105"/>
      <c r="BW24" s="188"/>
      <c r="BX24" s="172"/>
      <c r="BY24" s="105"/>
      <c r="BZ24" s="105"/>
      <c r="CA24" s="105"/>
      <c r="CB24" s="102">
        <f t="shared" si="19"/>
        <v>0</v>
      </c>
      <c r="CC24" s="105">
        <f>CB24-CD24-CE24</f>
        <v>0</v>
      </c>
      <c r="CD24" s="105"/>
      <c r="CE24" s="188"/>
      <c r="CF24" s="172"/>
      <c r="CG24" s="105"/>
      <c r="CH24" s="105"/>
      <c r="CI24" s="105"/>
      <c r="CJ24" s="102">
        <f t="shared" si="20"/>
        <v>0</v>
      </c>
      <c r="CK24" s="105">
        <f>CJ24-CL24-CM24</f>
        <v>0</v>
      </c>
      <c r="CL24" s="105"/>
      <c r="CM24" s="188"/>
      <c r="CN24" s="245"/>
    </row>
    <row r="25" spans="1:92" s="134" customFormat="1" x14ac:dyDescent="0.2">
      <c r="A25" s="80"/>
      <c r="B25" s="81" t="s">
        <v>72</v>
      </c>
      <c r="C25" s="8" t="s">
        <v>98</v>
      </c>
      <c r="D25" s="172">
        <f t="shared" si="27"/>
        <v>0</v>
      </c>
      <c r="E25" s="109">
        <f>SUM(W25,AE25,AM25,AT25,BJ25,BR25,BZ25)</f>
        <v>0</v>
      </c>
      <c r="F25" s="106">
        <f t="shared" si="0"/>
        <v>0</v>
      </c>
      <c r="G25" s="106">
        <f t="shared" si="0"/>
        <v>0</v>
      </c>
      <c r="H25" s="106">
        <f t="shared" si="0"/>
        <v>0</v>
      </c>
      <c r="I25" s="106">
        <f t="shared" ref="I25:J26" si="62">+Q25+Y25+AG25+AV25+BD25+CJ25</f>
        <v>0</v>
      </c>
      <c r="J25" s="106">
        <f t="shared" si="62"/>
        <v>0</v>
      </c>
      <c r="K25" s="106">
        <f t="shared" si="23"/>
        <v>0</v>
      </c>
      <c r="L25" s="194">
        <f t="shared" si="9"/>
        <v>0</v>
      </c>
      <c r="M25" s="172"/>
      <c r="N25" s="106"/>
      <c r="O25" s="106"/>
      <c r="P25" s="106"/>
      <c r="Q25" s="106">
        <f t="shared" si="10"/>
        <v>0</v>
      </c>
      <c r="R25" s="106">
        <f t="shared" si="24"/>
        <v>0</v>
      </c>
      <c r="S25" s="105"/>
      <c r="T25" s="188"/>
      <c r="U25" s="172"/>
      <c r="V25" s="105"/>
      <c r="W25" s="105"/>
      <c r="X25" s="105"/>
      <c r="Y25" s="102"/>
      <c r="Z25" s="109">
        <f t="shared" si="39"/>
        <v>0</v>
      </c>
      <c r="AA25" s="105"/>
      <c r="AB25" s="188"/>
      <c r="AC25" s="172"/>
      <c r="AD25" s="105"/>
      <c r="AE25" s="105"/>
      <c r="AF25" s="105"/>
      <c r="AG25" s="102">
        <f t="shared" si="11"/>
        <v>0</v>
      </c>
      <c r="AH25" s="105">
        <f>AG25-AI25-AJ25</f>
        <v>0</v>
      </c>
      <c r="AI25" s="105"/>
      <c r="AJ25" s="188"/>
      <c r="AK25" s="160"/>
      <c r="AL25" s="105"/>
      <c r="AM25" s="105"/>
      <c r="AN25" s="105"/>
      <c r="AO25" s="105"/>
      <c r="AP25" s="105"/>
      <c r="AQ25" s="200"/>
      <c r="AR25" s="172"/>
      <c r="AS25" s="105"/>
      <c r="AT25" s="105"/>
      <c r="AU25" s="105"/>
      <c r="AV25" s="102">
        <f t="shared" si="12"/>
        <v>0</v>
      </c>
      <c r="AW25" s="131">
        <f>AV25-AX25-AY25</f>
        <v>0</v>
      </c>
      <c r="AX25" s="105"/>
      <c r="AY25" s="188"/>
      <c r="AZ25" s="172">
        <f t="shared" si="60"/>
        <v>0</v>
      </c>
      <c r="BA25" s="105">
        <f t="shared" si="60"/>
        <v>0</v>
      </c>
      <c r="BB25" s="105">
        <f t="shared" si="26"/>
        <v>0</v>
      </c>
      <c r="BC25" s="105">
        <f t="shared" si="26"/>
        <v>0</v>
      </c>
      <c r="BD25" s="105">
        <f t="shared" si="15"/>
        <v>0</v>
      </c>
      <c r="BE25" s="105">
        <f t="shared" si="61"/>
        <v>0</v>
      </c>
      <c r="BF25" s="105">
        <f t="shared" si="61"/>
        <v>0</v>
      </c>
      <c r="BG25" s="188">
        <f t="shared" si="61"/>
        <v>0</v>
      </c>
      <c r="BH25" s="172"/>
      <c r="BI25" s="105"/>
      <c r="BJ25" s="105"/>
      <c r="BK25" s="105"/>
      <c r="BL25" s="102">
        <f t="shared" si="17"/>
        <v>0</v>
      </c>
      <c r="BM25" s="105">
        <f>BL25-BN25-BO25</f>
        <v>0</v>
      </c>
      <c r="BN25" s="105"/>
      <c r="BO25" s="188"/>
      <c r="BP25" s="172"/>
      <c r="BQ25" s="105"/>
      <c r="BR25" s="105"/>
      <c r="BS25" s="105"/>
      <c r="BT25" s="102">
        <f t="shared" si="18"/>
        <v>0</v>
      </c>
      <c r="BU25" s="105">
        <f>BT25-BV25-BW25</f>
        <v>0</v>
      </c>
      <c r="BV25" s="105"/>
      <c r="BW25" s="188"/>
      <c r="BX25" s="172"/>
      <c r="BY25" s="105"/>
      <c r="BZ25" s="105"/>
      <c r="CA25" s="105"/>
      <c r="CB25" s="102">
        <f t="shared" si="19"/>
        <v>0</v>
      </c>
      <c r="CC25" s="105">
        <f>CB25-CD25-CE25</f>
        <v>0</v>
      </c>
      <c r="CD25" s="105"/>
      <c r="CE25" s="188"/>
      <c r="CF25" s="172"/>
      <c r="CG25" s="105"/>
      <c r="CH25" s="105"/>
      <c r="CI25" s="105"/>
      <c r="CJ25" s="102">
        <f t="shared" si="20"/>
        <v>0</v>
      </c>
      <c r="CK25" s="105">
        <f>CJ25-CL25-CM25</f>
        <v>0</v>
      </c>
      <c r="CL25" s="105"/>
      <c r="CM25" s="188"/>
      <c r="CN25" s="245"/>
    </row>
    <row r="26" spans="1:92" s="134" customFormat="1" x14ac:dyDescent="0.2">
      <c r="A26" s="80"/>
      <c r="B26" s="81" t="s">
        <v>73</v>
      </c>
      <c r="C26" s="82" t="s">
        <v>110</v>
      </c>
      <c r="D26" s="172">
        <f t="shared" si="27"/>
        <v>188205</v>
      </c>
      <c r="E26" s="105">
        <f>SUM(W26,AE26,AM26,AT26,BJ26,BR26,BZ26)</f>
        <v>0</v>
      </c>
      <c r="F26" s="106">
        <f t="shared" ref="F26:F32" si="63">+N26+V26+AD26+AS26+BA26+CG26</f>
        <v>0</v>
      </c>
      <c r="G26" s="106">
        <f t="shared" ref="G26:G32" si="64">+O26+W26+AE26+AT26+BB26+CH26</f>
        <v>340422</v>
      </c>
      <c r="H26" s="106">
        <f t="shared" ref="H26:H32" si="65">+P26+X26+AF26+AU26+BC26+CI26</f>
        <v>0</v>
      </c>
      <c r="I26" s="106">
        <f t="shared" si="62"/>
        <v>528627</v>
      </c>
      <c r="J26" s="106">
        <f t="shared" si="62"/>
        <v>0</v>
      </c>
      <c r="K26" s="106">
        <f t="shared" si="23"/>
        <v>528627</v>
      </c>
      <c r="L26" s="194">
        <f t="shared" si="9"/>
        <v>0</v>
      </c>
      <c r="M26" s="172">
        <v>188205</v>
      </c>
      <c r="N26" s="106"/>
      <c r="O26" s="106">
        <v>340422</v>
      </c>
      <c r="P26" s="106"/>
      <c r="Q26" s="106">
        <f t="shared" si="10"/>
        <v>528627</v>
      </c>
      <c r="R26" s="106">
        <f t="shared" si="24"/>
        <v>0</v>
      </c>
      <c r="S26" s="105">
        <v>528627</v>
      </c>
      <c r="T26" s="188"/>
      <c r="U26" s="172"/>
      <c r="V26" s="105"/>
      <c r="W26" s="105"/>
      <c r="X26" s="105"/>
      <c r="Y26" s="102"/>
      <c r="Z26" s="109">
        <f t="shared" si="39"/>
        <v>0</v>
      </c>
      <c r="AA26" s="105"/>
      <c r="AB26" s="188"/>
      <c r="AC26" s="172"/>
      <c r="AD26" s="105"/>
      <c r="AE26" s="105"/>
      <c r="AF26" s="105"/>
      <c r="AG26" s="102">
        <f t="shared" si="11"/>
        <v>0</v>
      </c>
      <c r="AH26" s="105">
        <f>AG26-AI26-AJ26</f>
        <v>0</v>
      </c>
      <c r="AI26" s="105">
        <v>0</v>
      </c>
      <c r="AJ26" s="188"/>
      <c r="AK26" s="160"/>
      <c r="AL26" s="105"/>
      <c r="AM26" s="105"/>
      <c r="AN26" s="105"/>
      <c r="AO26" s="105"/>
      <c r="AP26" s="105"/>
      <c r="AQ26" s="200"/>
      <c r="AR26" s="172"/>
      <c r="AS26" s="105"/>
      <c r="AT26" s="105"/>
      <c r="AU26" s="105"/>
      <c r="AV26" s="102">
        <f t="shared" si="12"/>
        <v>0</v>
      </c>
      <c r="AW26" s="105">
        <f>AV26-AX26-AY26</f>
        <v>0</v>
      </c>
      <c r="AX26" s="105"/>
      <c r="AY26" s="188"/>
      <c r="AZ26" s="172">
        <f t="shared" si="60"/>
        <v>0</v>
      </c>
      <c r="BA26" s="105">
        <f t="shared" si="60"/>
        <v>0</v>
      </c>
      <c r="BB26" s="105">
        <f t="shared" si="26"/>
        <v>0</v>
      </c>
      <c r="BC26" s="105">
        <f t="shared" si="26"/>
        <v>0</v>
      </c>
      <c r="BD26" s="105">
        <f t="shared" si="15"/>
        <v>0</v>
      </c>
      <c r="BE26" s="105">
        <f t="shared" si="61"/>
        <v>0</v>
      </c>
      <c r="BF26" s="105">
        <f t="shared" si="61"/>
        <v>0</v>
      </c>
      <c r="BG26" s="188">
        <f t="shared" si="61"/>
        <v>0</v>
      </c>
      <c r="BH26" s="172"/>
      <c r="BI26" s="105"/>
      <c r="BJ26" s="105"/>
      <c r="BK26" s="105"/>
      <c r="BL26" s="102">
        <f t="shared" si="17"/>
        <v>0</v>
      </c>
      <c r="BM26" s="105">
        <f>BL26-BN26-BO26</f>
        <v>0</v>
      </c>
      <c r="BN26" s="105"/>
      <c r="BO26" s="188"/>
      <c r="BP26" s="172"/>
      <c r="BQ26" s="105"/>
      <c r="BR26" s="105"/>
      <c r="BS26" s="105"/>
      <c r="BT26" s="102">
        <f t="shared" si="18"/>
        <v>0</v>
      </c>
      <c r="BU26" s="105">
        <f>BT26-BV26-BW26</f>
        <v>0</v>
      </c>
      <c r="BV26" s="105"/>
      <c r="BW26" s="188"/>
      <c r="BX26" s="172"/>
      <c r="BY26" s="105"/>
      <c r="BZ26" s="105"/>
      <c r="CA26" s="105"/>
      <c r="CB26" s="102">
        <f t="shared" si="19"/>
        <v>0</v>
      </c>
      <c r="CC26" s="105">
        <f>CB26-CD26-CE26</f>
        <v>0</v>
      </c>
      <c r="CD26" s="105"/>
      <c r="CE26" s="188"/>
      <c r="CF26" s="172"/>
      <c r="CG26" s="105"/>
      <c r="CH26" s="105"/>
      <c r="CI26" s="105"/>
      <c r="CJ26" s="102">
        <f t="shared" si="20"/>
        <v>0</v>
      </c>
      <c r="CK26" s="105">
        <f>CJ26-CL26-CM26</f>
        <v>0</v>
      </c>
      <c r="CL26" s="105"/>
      <c r="CM26" s="188"/>
      <c r="CN26" s="245"/>
    </row>
    <row r="27" spans="1:92" s="135" customFormat="1" x14ac:dyDescent="0.15">
      <c r="A27" s="84" t="s">
        <v>66</v>
      </c>
      <c r="B27" s="232" t="s">
        <v>18</v>
      </c>
      <c r="C27" s="85"/>
      <c r="D27" s="171">
        <f t="shared" si="27"/>
        <v>2264681</v>
      </c>
      <c r="E27" s="109">
        <f>SUM(W27,AE27,AM27,AT27,BJ27,BR27,BZ27)</f>
        <v>0</v>
      </c>
      <c r="F27" s="102">
        <f t="shared" si="63"/>
        <v>0</v>
      </c>
      <c r="G27" s="102">
        <f t="shared" si="64"/>
        <v>0</v>
      </c>
      <c r="H27" s="102">
        <f t="shared" si="65"/>
        <v>650</v>
      </c>
      <c r="I27" s="102">
        <f t="shared" ref="I27:J32" si="66">+Q27+Y27+AG27+AV27+BD27+CJ27</f>
        <v>2265331</v>
      </c>
      <c r="J27" s="102">
        <f t="shared" si="66"/>
        <v>650</v>
      </c>
      <c r="K27" s="102">
        <f t="shared" si="23"/>
        <v>2264681</v>
      </c>
      <c r="L27" s="170">
        <f t="shared" si="9"/>
        <v>0</v>
      </c>
      <c r="M27" s="171">
        <f>1308967+951414</f>
        <v>2260381</v>
      </c>
      <c r="N27" s="102"/>
      <c r="O27" s="102"/>
      <c r="P27" s="102"/>
      <c r="Q27" s="102">
        <f t="shared" si="10"/>
        <v>2260381</v>
      </c>
      <c r="R27" s="102">
        <f t="shared" si="24"/>
        <v>0</v>
      </c>
      <c r="S27" s="109">
        <v>2260381</v>
      </c>
      <c r="T27" s="174"/>
      <c r="U27" s="171">
        <v>4300</v>
      </c>
      <c r="V27" s="109"/>
      <c r="W27" s="109"/>
      <c r="X27" s="109"/>
      <c r="Y27" s="115">
        <f t="shared" ref="Y27:Y28" si="67">+V27+U27+W27+X27</f>
        <v>4300</v>
      </c>
      <c r="Z27" s="109">
        <f t="shared" si="39"/>
        <v>0</v>
      </c>
      <c r="AA27" s="109">
        <v>4300</v>
      </c>
      <c r="AB27" s="174"/>
      <c r="AC27" s="171"/>
      <c r="AD27" s="109"/>
      <c r="AE27" s="109"/>
      <c r="AF27" s="109">
        <v>650</v>
      </c>
      <c r="AG27" s="102">
        <f t="shared" si="11"/>
        <v>650</v>
      </c>
      <c r="AH27" s="109">
        <f>AG27-AI27-AJ27</f>
        <v>650</v>
      </c>
      <c r="AI27" s="109"/>
      <c r="AJ27" s="174"/>
      <c r="AK27" s="161"/>
      <c r="AL27" s="109"/>
      <c r="AM27" s="109"/>
      <c r="AN27" s="109"/>
      <c r="AO27" s="109"/>
      <c r="AP27" s="109"/>
      <c r="AQ27" s="201"/>
      <c r="AR27" s="171"/>
      <c r="AS27" s="109"/>
      <c r="AT27" s="109"/>
      <c r="AU27" s="109"/>
      <c r="AV27" s="102">
        <f t="shared" si="12"/>
        <v>0</v>
      </c>
      <c r="AW27" s="109">
        <f>AV27-AX27-AY27</f>
        <v>0</v>
      </c>
      <c r="AX27" s="109"/>
      <c r="AY27" s="174"/>
      <c r="AZ27" s="171">
        <f t="shared" si="60"/>
        <v>0</v>
      </c>
      <c r="BA27" s="109">
        <f t="shared" si="60"/>
        <v>0</v>
      </c>
      <c r="BB27" s="105">
        <f t="shared" si="26"/>
        <v>0</v>
      </c>
      <c r="BC27" s="105">
        <f t="shared" si="26"/>
        <v>0</v>
      </c>
      <c r="BD27" s="109">
        <f t="shared" si="15"/>
        <v>0</v>
      </c>
      <c r="BE27" s="109">
        <f t="shared" si="61"/>
        <v>0</v>
      </c>
      <c r="BF27" s="109">
        <f t="shared" si="61"/>
        <v>0</v>
      </c>
      <c r="BG27" s="174">
        <f t="shared" si="61"/>
        <v>0</v>
      </c>
      <c r="BH27" s="171"/>
      <c r="BI27" s="109"/>
      <c r="BJ27" s="109"/>
      <c r="BK27" s="109"/>
      <c r="BL27" s="102">
        <f t="shared" si="17"/>
        <v>0</v>
      </c>
      <c r="BM27" s="109">
        <f>BL27-BN27-BO27</f>
        <v>0</v>
      </c>
      <c r="BN27" s="109"/>
      <c r="BO27" s="174"/>
      <c r="BP27" s="171"/>
      <c r="BQ27" s="109"/>
      <c r="BR27" s="109"/>
      <c r="BS27" s="109"/>
      <c r="BT27" s="102">
        <f t="shared" si="18"/>
        <v>0</v>
      </c>
      <c r="BU27" s="109">
        <f>BT27-BV27-BW27</f>
        <v>0</v>
      </c>
      <c r="BV27" s="109"/>
      <c r="BW27" s="174"/>
      <c r="BX27" s="171"/>
      <c r="BY27" s="109"/>
      <c r="BZ27" s="109"/>
      <c r="CA27" s="109"/>
      <c r="CB27" s="102">
        <f t="shared" si="19"/>
        <v>0</v>
      </c>
      <c r="CC27" s="109">
        <f>CB27-CD27-CE27</f>
        <v>0</v>
      </c>
      <c r="CD27" s="109"/>
      <c r="CE27" s="174"/>
      <c r="CF27" s="171"/>
      <c r="CG27" s="109"/>
      <c r="CH27" s="109"/>
      <c r="CI27" s="109"/>
      <c r="CJ27" s="102">
        <f t="shared" si="20"/>
        <v>0</v>
      </c>
      <c r="CK27" s="109">
        <f>CJ27-CL27-CM27</f>
        <v>0</v>
      </c>
      <c r="CL27" s="109"/>
      <c r="CM27" s="174"/>
      <c r="CN27" s="246"/>
    </row>
    <row r="28" spans="1:92" s="135" customFormat="1" x14ac:dyDescent="0.15">
      <c r="A28" s="84" t="s">
        <v>67</v>
      </c>
      <c r="B28" s="232" t="s">
        <v>20</v>
      </c>
      <c r="C28" s="85"/>
      <c r="D28" s="171">
        <f t="shared" si="27"/>
        <v>153000</v>
      </c>
      <c r="E28" s="109">
        <f>SUM(E29:E30)</f>
        <v>149</v>
      </c>
      <c r="F28" s="102">
        <f t="shared" si="63"/>
        <v>0</v>
      </c>
      <c r="G28" s="102">
        <f t="shared" si="64"/>
        <v>149</v>
      </c>
      <c r="H28" s="102">
        <f t="shared" si="65"/>
        <v>0</v>
      </c>
      <c r="I28" s="102">
        <f t="shared" si="66"/>
        <v>153149</v>
      </c>
      <c r="J28" s="102">
        <f t="shared" si="66"/>
        <v>149</v>
      </c>
      <c r="K28" s="102">
        <f t="shared" si="23"/>
        <v>153000</v>
      </c>
      <c r="L28" s="170">
        <f t="shared" si="9"/>
        <v>0</v>
      </c>
      <c r="M28" s="171">
        <f>+M30+M29</f>
        <v>153000</v>
      </c>
      <c r="N28" s="102">
        <f t="shared" ref="N28:T28" si="68">SUM(N29:N30)</f>
        <v>0</v>
      </c>
      <c r="O28" s="102">
        <f t="shared" si="68"/>
        <v>0</v>
      </c>
      <c r="P28" s="102">
        <f t="shared" si="68"/>
        <v>0</v>
      </c>
      <c r="Q28" s="102">
        <f t="shared" si="10"/>
        <v>153000</v>
      </c>
      <c r="R28" s="102">
        <f t="shared" si="24"/>
        <v>0</v>
      </c>
      <c r="S28" s="109">
        <f t="shared" si="68"/>
        <v>153000</v>
      </c>
      <c r="T28" s="174">
        <f t="shared" si="68"/>
        <v>0</v>
      </c>
      <c r="U28" s="171">
        <f t="shared" ref="U28:AA28" si="69">SUM(U29:U30)</f>
        <v>0</v>
      </c>
      <c r="V28" s="109">
        <f t="shared" si="69"/>
        <v>0</v>
      </c>
      <c r="W28" s="109">
        <f t="shared" si="69"/>
        <v>0</v>
      </c>
      <c r="X28" s="109">
        <f t="shared" si="69"/>
        <v>0</v>
      </c>
      <c r="Y28" s="102">
        <f t="shared" si="67"/>
        <v>0</v>
      </c>
      <c r="Z28" s="109">
        <f t="shared" si="39"/>
        <v>0</v>
      </c>
      <c r="AA28" s="109">
        <f t="shared" si="69"/>
        <v>0</v>
      </c>
      <c r="AB28" s="174">
        <f>SUM(AB29:AB30)</f>
        <v>0</v>
      </c>
      <c r="AC28" s="171">
        <f t="shared" ref="AC28:AI28" si="70">SUM(AC29:AC30)</f>
        <v>0</v>
      </c>
      <c r="AD28" s="109">
        <f t="shared" si="70"/>
        <v>0</v>
      </c>
      <c r="AE28" s="109">
        <f t="shared" si="70"/>
        <v>149</v>
      </c>
      <c r="AF28" s="109">
        <f t="shared" si="70"/>
        <v>0</v>
      </c>
      <c r="AG28" s="102">
        <f t="shared" si="11"/>
        <v>149</v>
      </c>
      <c r="AH28" s="109">
        <f>SUM(AH29:AH30)</f>
        <v>149</v>
      </c>
      <c r="AI28" s="109">
        <f t="shared" si="70"/>
        <v>0</v>
      </c>
      <c r="AJ28" s="174">
        <f>SUM(AJ29:AJ30)</f>
        <v>0</v>
      </c>
      <c r="AK28" s="161"/>
      <c r="AL28" s="109"/>
      <c r="AM28" s="109"/>
      <c r="AN28" s="109"/>
      <c r="AO28" s="109"/>
      <c r="AP28" s="109"/>
      <c r="AQ28" s="201"/>
      <c r="AR28" s="171">
        <f t="shared" ref="AR28:AX28" si="71">SUM(AR29:AR30)</f>
        <v>0</v>
      </c>
      <c r="AS28" s="109">
        <f t="shared" si="71"/>
        <v>0</v>
      </c>
      <c r="AT28" s="109">
        <f t="shared" si="71"/>
        <v>0</v>
      </c>
      <c r="AU28" s="109">
        <f t="shared" si="71"/>
        <v>0</v>
      </c>
      <c r="AV28" s="102">
        <f t="shared" si="12"/>
        <v>0</v>
      </c>
      <c r="AW28" s="109">
        <f>SUM(AW29:AW30)</f>
        <v>0</v>
      </c>
      <c r="AX28" s="109">
        <f t="shared" si="71"/>
        <v>0</v>
      </c>
      <c r="AY28" s="174">
        <f>SUM(AY29:AY30)</f>
        <v>0</v>
      </c>
      <c r="AZ28" s="171">
        <f t="shared" ref="AZ28:BN28" si="72">SUM(AZ29:AZ30)</f>
        <v>0</v>
      </c>
      <c r="BA28" s="109">
        <f t="shared" si="72"/>
        <v>0</v>
      </c>
      <c r="BB28" s="105">
        <f t="shared" si="26"/>
        <v>0</v>
      </c>
      <c r="BC28" s="105">
        <f t="shared" si="26"/>
        <v>0</v>
      </c>
      <c r="BD28" s="109">
        <f t="shared" si="15"/>
        <v>0</v>
      </c>
      <c r="BE28" s="109">
        <f>SUM(BE29:BE30)</f>
        <v>0</v>
      </c>
      <c r="BF28" s="109">
        <f>SUM(BF29:BF30)</f>
        <v>0</v>
      </c>
      <c r="BG28" s="174">
        <f t="shared" si="72"/>
        <v>0</v>
      </c>
      <c r="BH28" s="171">
        <f t="shared" si="72"/>
        <v>0</v>
      </c>
      <c r="BI28" s="109">
        <f t="shared" si="72"/>
        <v>0</v>
      </c>
      <c r="BJ28" s="109">
        <f t="shared" si="72"/>
        <v>0</v>
      </c>
      <c r="BK28" s="109">
        <f t="shared" si="72"/>
        <v>0</v>
      </c>
      <c r="BL28" s="102">
        <f t="shared" si="17"/>
        <v>0</v>
      </c>
      <c r="BM28" s="109">
        <f>SUM(BM29:BM30)</f>
        <v>0</v>
      </c>
      <c r="BN28" s="109">
        <f t="shared" si="72"/>
        <v>0</v>
      </c>
      <c r="BO28" s="174">
        <f>SUM(BO29:BO30)</f>
        <v>0</v>
      </c>
      <c r="BP28" s="171">
        <f t="shared" ref="BP28:BV28" si="73">SUM(BP29:BP30)</f>
        <v>0</v>
      </c>
      <c r="BQ28" s="109">
        <f t="shared" si="73"/>
        <v>0</v>
      </c>
      <c r="BR28" s="109">
        <f t="shared" si="73"/>
        <v>0</v>
      </c>
      <c r="BS28" s="109">
        <f t="shared" si="73"/>
        <v>0</v>
      </c>
      <c r="BT28" s="102">
        <f t="shared" si="18"/>
        <v>0</v>
      </c>
      <c r="BU28" s="109">
        <f>SUM(BU29:BU30)</f>
        <v>0</v>
      </c>
      <c r="BV28" s="109">
        <f t="shared" si="73"/>
        <v>0</v>
      </c>
      <c r="BW28" s="174">
        <f>SUM(BW29:BW30)</f>
        <v>0</v>
      </c>
      <c r="BX28" s="171">
        <f t="shared" ref="BX28:CD28" si="74">SUM(BX29:BX30)</f>
        <v>0</v>
      </c>
      <c r="BY28" s="109">
        <f t="shared" si="74"/>
        <v>0</v>
      </c>
      <c r="BZ28" s="109">
        <f t="shared" si="74"/>
        <v>0</v>
      </c>
      <c r="CA28" s="109">
        <f t="shared" si="74"/>
        <v>0</v>
      </c>
      <c r="CB28" s="102">
        <f t="shared" si="19"/>
        <v>0</v>
      </c>
      <c r="CC28" s="109">
        <f>SUM(CC29:CC30)</f>
        <v>0</v>
      </c>
      <c r="CD28" s="109">
        <f t="shared" si="74"/>
        <v>0</v>
      </c>
      <c r="CE28" s="174">
        <f>SUM(CE29:CE30)</f>
        <v>0</v>
      </c>
      <c r="CF28" s="171">
        <f>SUM(CF29:CF30)</f>
        <v>0</v>
      </c>
      <c r="CG28" s="109">
        <f>SUM(CG29:CG30)</f>
        <v>0</v>
      </c>
      <c r="CH28" s="109">
        <f>SUM(CH29:CH30)</f>
        <v>0</v>
      </c>
      <c r="CI28" s="109">
        <f>SUM(CI29:CI30)</f>
        <v>0</v>
      </c>
      <c r="CJ28" s="102">
        <f t="shared" si="20"/>
        <v>0</v>
      </c>
      <c r="CK28" s="109">
        <f>SUM(CK29:CK30)</f>
        <v>0</v>
      </c>
      <c r="CL28" s="109">
        <f>SUM(CL29:CL30)</f>
        <v>0</v>
      </c>
      <c r="CM28" s="174"/>
      <c r="CN28" s="246"/>
    </row>
    <row r="29" spans="1:92" s="134" customFormat="1" x14ac:dyDescent="0.2">
      <c r="A29" s="80"/>
      <c r="B29" s="81" t="s">
        <v>71</v>
      </c>
      <c r="C29" s="8" t="s">
        <v>113</v>
      </c>
      <c r="D29" s="172">
        <f t="shared" si="27"/>
        <v>3000</v>
      </c>
      <c r="E29" s="105">
        <f>SUM(W29,AE29,AM29,AT29,BJ29,BR29,BZ29)</f>
        <v>0</v>
      </c>
      <c r="F29" s="106">
        <f t="shared" si="63"/>
        <v>0</v>
      </c>
      <c r="G29" s="106">
        <f t="shared" si="64"/>
        <v>0</v>
      </c>
      <c r="H29" s="106">
        <f t="shared" si="65"/>
        <v>0</v>
      </c>
      <c r="I29" s="106">
        <f t="shared" si="66"/>
        <v>3000</v>
      </c>
      <c r="J29" s="106">
        <f t="shared" si="66"/>
        <v>0</v>
      </c>
      <c r="K29" s="106">
        <f t="shared" si="23"/>
        <v>3000</v>
      </c>
      <c r="L29" s="194">
        <f t="shared" si="9"/>
        <v>0</v>
      </c>
      <c r="M29" s="172">
        <v>3000</v>
      </c>
      <c r="N29" s="106"/>
      <c r="O29" s="106"/>
      <c r="P29" s="106"/>
      <c r="Q29" s="106">
        <f t="shared" si="10"/>
        <v>3000</v>
      </c>
      <c r="R29" s="106">
        <f t="shared" si="24"/>
        <v>0</v>
      </c>
      <c r="S29" s="105">
        <v>3000</v>
      </c>
      <c r="T29" s="188"/>
      <c r="U29" s="172"/>
      <c r="V29" s="105"/>
      <c r="W29" s="105"/>
      <c r="X29" s="105"/>
      <c r="Y29" s="102"/>
      <c r="Z29" s="109">
        <f t="shared" si="39"/>
        <v>0</v>
      </c>
      <c r="AA29" s="105"/>
      <c r="AB29" s="188"/>
      <c r="AC29" s="172"/>
      <c r="AD29" s="105"/>
      <c r="AE29" s="105"/>
      <c r="AF29" s="105"/>
      <c r="AG29" s="102">
        <f t="shared" si="11"/>
        <v>0</v>
      </c>
      <c r="AH29" s="105">
        <f>AG29-AI29-AJ29</f>
        <v>0</v>
      </c>
      <c r="AI29" s="105"/>
      <c r="AJ29" s="188"/>
      <c r="AK29" s="160"/>
      <c r="AL29" s="105"/>
      <c r="AM29" s="105"/>
      <c r="AN29" s="105"/>
      <c r="AO29" s="105"/>
      <c r="AP29" s="105"/>
      <c r="AQ29" s="200"/>
      <c r="AR29" s="172"/>
      <c r="AS29" s="105"/>
      <c r="AT29" s="105"/>
      <c r="AU29" s="105"/>
      <c r="AV29" s="102">
        <f t="shared" si="12"/>
        <v>0</v>
      </c>
      <c r="AW29" s="105">
        <f>AV29-AX29-AY29</f>
        <v>0</v>
      </c>
      <c r="AX29" s="105"/>
      <c r="AY29" s="188"/>
      <c r="AZ29" s="172">
        <f>SUM(BP29,BX29,BH29)</f>
        <v>0</v>
      </c>
      <c r="BA29" s="105">
        <f>SUM(BQ29,BY29,BI29)</f>
        <v>0</v>
      </c>
      <c r="BB29" s="105">
        <f t="shared" si="26"/>
        <v>0</v>
      </c>
      <c r="BC29" s="105">
        <f t="shared" si="26"/>
        <v>0</v>
      </c>
      <c r="BD29" s="105">
        <f t="shared" si="15"/>
        <v>0</v>
      </c>
      <c r="BE29" s="105">
        <f t="shared" ref="BE29:BG30" si="75">SUM(BU29,CC29,BM29)</f>
        <v>0</v>
      </c>
      <c r="BF29" s="105">
        <f t="shared" si="75"/>
        <v>0</v>
      </c>
      <c r="BG29" s="188">
        <f t="shared" si="75"/>
        <v>0</v>
      </c>
      <c r="BH29" s="172"/>
      <c r="BI29" s="105"/>
      <c r="BJ29" s="105"/>
      <c r="BK29" s="105"/>
      <c r="BL29" s="102">
        <f t="shared" si="17"/>
        <v>0</v>
      </c>
      <c r="BM29" s="105">
        <f>BL29-BN29-BO29</f>
        <v>0</v>
      </c>
      <c r="BN29" s="105"/>
      <c r="BO29" s="188"/>
      <c r="BP29" s="172"/>
      <c r="BQ29" s="105"/>
      <c r="BR29" s="105"/>
      <c r="BS29" s="105"/>
      <c r="BT29" s="102">
        <f t="shared" si="18"/>
        <v>0</v>
      </c>
      <c r="BU29" s="105">
        <f>BT29-BV29-BW29</f>
        <v>0</v>
      </c>
      <c r="BV29" s="105"/>
      <c r="BW29" s="188"/>
      <c r="BX29" s="172"/>
      <c r="BY29" s="105"/>
      <c r="BZ29" s="105"/>
      <c r="CA29" s="105"/>
      <c r="CB29" s="102">
        <f t="shared" si="19"/>
        <v>0</v>
      </c>
      <c r="CC29" s="105">
        <f>CB29-CD29-CE29</f>
        <v>0</v>
      </c>
      <c r="CD29" s="105"/>
      <c r="CE29" s="188"/>
      <c r="CF29" s="172"/>
      <c r="CG29" s="105"/>
      <c r="CH29" s="105"/>
      <c r="CI29" s="105"/>
      <c r="CJ29" s="102">
        <f t="shared" si="20"/>
        <v>0</v>
      </c>
      <c r="CK29" s="105">
        <f>CJ29-CL29-CM29</f>
        <v>0</v>
      </c>
      <c r="CL29" s="105"/>
      <c r="CM29" s="188"/>
      <c r="CN29" s="245"/>
    </row>
    <row r="30" spans="1:92" s="134" customFormat="1" x14ac:dyDescent="0.2">
      <c r="A30" s="80"/>
      <c r="B30" s="81" t="s">
        <v>72</v>
      </c>
      <c r="C30" s="82" t="s">
        <v>112</v>
      </c>
      <c r="D30" s="172">
        <f t="shared" si="27"/>
        <v>150000</v>
      </c>
      <c r="E30" s="105">
        <f>SUM(W30,AE30,AM30,AT30,BJ30,BR30,BZ30)</f>
        <v>149</v>
      </c>
      <c r="F30" s="106">
        <f t="shared" si="63"/>
        <v>0</v>
      </c>
      <c r="G30" s="106">
        <f t="shared" si="64"/>
        <v>149</v>
      </c>
      <c r="H30" s="106">
        <f t="shared" si="65"/>
        <v>0</v>
      </c>
      <c r="I30" s="106">
        <f t="shared" si="66"/>
        <v>150149</v>
      </c>
      <c r="J30" s="106">
        <f t="shared" si="66"/>
        <v>149</v>
      </c>
      <c r="K30" s="106">
        <f t="shared" si="23"/>
        <v>150000</v>
      </c>
      <c r="L30" s="194">
        <f t="shared" si="9"/>
        <v>0</v>
      </c>
      <c r="M30" s="172">
        <v>150000</v>
      </c>
      <c r="N30" s="106"/>
      <c r="O30" s="106"/>
      <c r="P30" s="106"/>
      <c r="Q30" s="106">
        <f t="shared" si="10"/>
        <v>150000</v>
      </c>
      <c r="R30" s="106">
        <f t="shared" si="24"/>
        <v>0</v>
      </c>
      <c r="S30" s="105">
        <v>150000</v>
      </c>
      <c r="T30" s="188"/>
      <c r="U30" s="172"/>
      <c r="V30" s="105"/>
      <c r="W30" s="105"/>
      <c r="X30" s="105"/>
      <c r="Y30" s="102"/>
      <c r="Z30" s="109">
        <f t="shared" si="39"/>
        <v>0</v>
      </c>
      <c r="AA30" s="105"/>
      <c r="AB30" s="188"/>
      <c r="AC30" s="172"/>
      <c r="AD30" s="105"/>
      <c r="AE30" s="105">
        <v>149</v>
      </c>
      <c r="AF30" s="105"/>
      <c r="AG30" s="102">
        <f t="shared" si="11"/>
        <v>149</v>
      </c>
      <c r="AH30" s="105">
        <f>AG30-AI30-AJ30</f>
        <v>149</v>
      </c>
      <c r="AI30" s="105"/>
      <c r="AJ30" s="188"/>
      <c r="AK30" s="160"/>
      <c r="AL30" s="105"/>
      <c r="AM30" s="105"/>
      <c r="AN30" s="105"/>
      <c r="AO30" s="105"/>
      <c r="AP30" s="105"/>
      <c r="AQ30" s="200"/>
      <c r="AR30" s="172"/>
      <c r="AS30" s="105"/>
      <c r="AT30" s="105"/>
      <c r="AU30" s="105"/>
      <c r="AV30" s="102">
        <f t="shared" si="12"/>
        <v>0</v>
      </c>
      <c r="AW30" s="105">
        <f>AV30-AX30-AY30</f>
        <v>0</v>
      </c>
      <c r="AX30" s="105"/>
      <c r="AY30" s="188"/>
      <c r="AZ30" s="172">
        <f>SUM(BP30,BX30,BH30)</f>
        <v>0</v>
      </c>
      <c r="BA30" s="105">
        <f>SUM(BQ30,BY30,BI30)</f>
        <v>0</v>
      </c>
      <c r="BB30" s="105">
        <f t="shared" si="26"/>
        <v>0</v>
      </c>
      <c r="BC30" s="105">
        <f t="shared" si="26"/>
        <v>0</v>
      </c>
      <c r="BD30" s="105">
        <f t="shared" si="15"/>
        <v>0</v>
      </c>
      <c r="BE30" s="105">
        <f t="shared" si="75"/>
        <v>0</v>
      </c>
      <c r="BF30" s="105">
        <f t="shared" si="75"/>
        <v>0</v>
      </c>
      <c r="BG30" s="188">
        <f t="shared" si="75"/>
        <v>0</v>
      </c>
      <c r="BH30" s="172"/>
      <c r="BI30" s="105"/>
      <c r="BJ30" s="105"/>
      <c r="BK30" s="105"/>
      <c r="BL30" s="102">
        <f t="shared" si="17"/>
        <v>0</v>
      </c>
      <c r="BM30" s="105">
        <f>BL30-BN30-BO30</f>
        <v>0</v>
      </c>
      <c r="BN30" s="105"/>
      <c r="BO30" s="188"/>
      <c r="BP30" s="172"/>
      <c r="BQ30" s="105"/>
      <c r="BR30" s="105"/>
      <c r="BS30" s="105"/>
      <c r="BT30" s="102">
        <f t="shared" si="18"/>
        <v>0</v>
      </c>
      <c r="BU30" s="105">
        <f>BT30-BV30-BW30</f>
        <v>0</v>
      </c>
      <c r="BV30" s="105"/>
      <c r="BW30" s="188"/>
      <c r="BX30" s="172"/>
      <c r="BY30" s="105"/>
      <c r="BZ30" s="105"/>
      <c r="CA30" s="105"/>
      <c r="CB30" s="102">
        <f t="shared" si="19"/>
        <v>0</v>
      </c>
      <c r="CC30" s="105">
        <f>CB30-CD30-CE30</f>
        <v>0</v>
      </c>
      <c r="CD30" s="105"/>
      <c r="CE30" s="188"/>
      <c r="CF30" s="172"/>
      <c r="CG30" s="105"/>
      <c r="CH30" s="105"/>
      <c r="CI30" s="105"/>
      <c r="CJ30" s="102">
        <f t="shared" si="20"/>
        <v>0</v>
      </c>
      <c r="CK30" s="105">
        <f>CJ30-CL30-CM30</f>
        <v>0</v>
      </c>
      <c r="CL30" s="105"/>
      <c r="CM30" s="188"/>
      <c r="CN30" s="245"/>
    </row>
    <row r="31" spans="1:92" s="137" customFormat="1" ht="19.5" customHeight="1" x14ac:dyDescent="0.2">
      <c r="A31" s="237" t="s">
        <v>68</v>
      </c>
      <c r="B31" s="233" t="s">
        <v>80</v>
      </c>
      <c r="C31" s="238"/>
      <c r="D31" s="190">
        <f t="shared" si="27"/>
        <v>2605886</v>
      </c>
      <c r="E31" s="112">
        <f>E23+E27+E28</f>
        <v>149</v>
      </c>
      <c r="F31" s="112">
        <f t="shared" si="63"/>
        <v>0</v>
      </c>
      <c r="G31" s="112">
        <f t="shared" si="64"/>
        <v>340571</v>
      </c>
      <c r="H31" s="112">
        <f t="shared" si="65"/>
        <v>650</v>
      </c>
      <c r="I31" s="112">
        <f t="shared" si="66"/>
        <v>2947107</v>
      </c>
      <c r="J31" s="112">
        <f t="shared" si="66"/>
        <v>799</v>
      </c>
      <c r="K31" s="112">
        <f t="shared" si="23"/>
        <v>2946308</v>
      </c>
      <c r="L31" s="179">
        <f t="shared" si="9"/>
        <v>0</v>
      </c>
      <c r="M31" s="190">
        <f>+M28+M27+M23</f>
        <v>2601586</v>
      </c>
      <c r="N31" s="222">
        <f>+N23+N27+N28</f>
        <v>0</v>
      </c>
      <c r="O31" s="222">
        <f>+O23+O27+O28</f>
        <v>340422</v>
      </c>
      <c r="P31" s="222">
        <f>+P23+P27+P28</f>
        <v>0</v>
      </c>
      <c r="Q31" s="222">
        <f t="shared" si="10"/>
        <v>2942008</v>
      </c>
      <c r="R31" s="222">
        <f t="shared" si="24"/>
        <v>0</v>
      </c>
      <c r="S31" s="222">
        <f>S23+S27+S28</f>
        <v>2942008</v>
      </c>
      <c r="T31" s="179">
        <f>T23+T27+T28</f>
        <v>0</v>
      </c>
      <c r="U31" s="190">
        <f t="shared" ref="U31:AA31" si="76">U23+U27+U28</f>
        <v>4300</v>
      </c>
      <c r="V31" s="112">
        <f t="shared" si="76"/>
        <v>0</v>
      </c>
      <c r="W31" s="112">
        <f t="shared" si="76"/>
        <v>0</v>
      </c>
      <c r="X31" s="112">
        <f t="shared" si="76"/>
        <v>0</v>
      </c>
      <c r="Y31" s="114">
        <f t="shared" ref="Y31:Y32" si="77">+V31+U31+W31+X31</f>
        <v>4300</v>
      </c>
      <c r="Z31" s="112">
        <f t="shared" si="39"/>
        <v>0</v>
      </c>
      <c r="AA31" s="112">
        <f t="shared" si="76"/>
        <v>4300</v>
      </c>
      <c r="AB31" s="179">
        <f>AB23+AB27+AB28</f>
        <v>0</v>
      </c>
      <c r="AC31" s="190">
        <f t="shared" ref="AC31:AI31" si="78">AC23+AC27+AC28</f>
        <v>0</v>
      </c>
      <c r="AD31" s="112">
        <f t="shared" si="78"/>
        <v>0</v>
      </c>
      <c r="AE31" s="112">
        <f t="shared" si="78"/>
        <v>149</v>
      </c>
      <c r="AF31" s="112">
        <f t="shared" si="78"/>
        <v>650</v>
      </c>
      <c r="AG31" s="222">
        <f t="shared" si="11"/>
        <v>799</v>
      </c>
      <c r="AH31" s="112">
        <f>AH23+AH27+AH28</f>
        <v>799</v>
      </c>
      <c r="AI31" s="112">
        <f t="shared" si="78"/>
        <v>0</v>
      </c>
      <c r="AJ31" s="179">
        <f>AJ23+AJ27+AJ28</f>
        <v>0</v>
      </c>
      <c r="AK31" s="163"/>
      <c r="AL31" s="112"/>
      <c r="AM31" s="112"/>
      <c r="AN31" s="112"/>
      <c r="AO31" s="112"/>
      <c r="AP31" s="112"/>
      <c r="AQ31" s="203"/>
      <c r="AR31" s="190">
        <f t="shared" ref="AR31:AX31" si="79">AR23+AR27+AR28</f>
        <v>0</v>
      </c>
      <c r="AS31" s="112">
        <f t="shared" si="79"/>
        <v>0</v>
      </c>
      <c r="AT31" s="112">
        <f t="shared" si="79"/>
        <v>0</v>
      </c>
      <c r="AU31" s="112">
        <f t="shared" si="79"/>
        <v>0</v>
      </c>
      <c r="AV31" s="222">
        <f t="shared" si="12"/>
        <v>0</v>
      </c>
      <c r="AW31" s="112">
        <f>AW23+AW27+AW28</f>
        <v>0</v>
      </c>
      <c r="AX31" s="112">
        <f t="shared" si="79"/>
        <v>0</v>
      </c>
      <c r="AY31" s="179">
        <f>AY23+AY27+AY28</f>
        <v>0</v>
      </c>
      <c r="AZ31" s="190">
        <f>AZ23+AZ27+AZ28</f>
        <v>0</v>
      </c>
      <c r="BA31" s="112">
        <f t="shared" ref="BA31:BN31" si="80">BA23+BA27+BA28</f>
        <v>0</v>
      </c>
      <c r="BB31" s="228">
        <f t="shared" si="26"/>
        <v>0</v>
      </c>
      <c r="BC31" s="228">
        <f t="shared" si="26"/>
        <v>0</v>
      </c>
      <c r="BD31" s="112">
        <f t="shared" si="15"/>
        <v>0</v>
      </c>
      <c r="BE31" s="112">
        <f>BE23+BE27+BE28</f>
        <v>0</v>
      </c>
      <c r="BF31" s="112">
        <f>BF23+BF27+BF28</f>
        <v>0</v>
      </c>
      <c r="BG31" s="179">
        <f t="shared" si="80"/>
        <v>0</v>
      </c>
      <c r="BH31" s="190">
        <f t="shared" si="80"/>
        <v>0</v>
      </c>
      <c r="BI31" s="112">
        <f t="shared" si="80"/>
        <v>0</v>
      </c>
      <c r="BJ31" s="112">
        <f t="shared" si="80"/>
        <v>0</v>
      </c>
      <c r="BK31" s="112">
        <f t="shared" si="80"/>
        <v>0</v>
      </c>
      <c r="BL31" s="222">
        <f t="shared" si="17"/>
        <v>0</v>
      </c>
      <c r="BM31" s="112">
        <f>BM23+BM27+BM28</f>
        <v>0</v>
      </c>
      <c r="BN31" s="112">
        <f t="shared" si="80"/>
        <v>0</v>
      </c>
      <c r="BO31" s="179">
        <f>BO23+BO27+BO28</f>
        <v>0</v>
      </c>
      <c r="BP31" s="190">
        <f t="shared" ref="BP31:BV31" si="81">BP23+BP27+BP28</f>
        <v>0</v>
      </c>
      <c r="BQ31" s="112">
        <f t="shared" si="81"/>
        <v>0</v>
      </c>
      <c r="BR31" s="112">
        <f t="shared" si="81"/>
        <v>0</v>
      </c>
      <c r="BS31" s="112">
        <f t="shared" si="81"/>
        <v>0</v>
      </c>
      <c r="BT31" s="222">
        <f t="shared" si="18"/>
        <v>0</v>
      </c>
      <c r="BU31" s="112">
        <f>BU23+BU27+BU28</f>
        <v>0</v>
      </c>
      <c r="BV31" s="112">
        <f t="shared" si="81"/>
        <v>0</v>
      </c>
      <c r="BW31" s="179">
        <f>BW23+BW27+BW28</f>
        <v>0</v>
      </c>
      <c r="BX31" s="190">
        <f t="shared" ref="BX31:CD31" si="82">BX23+BX27+BX28</f>
        <v>0</v>
      </c>
      <c r="BY31" s="112">
        <f t="shared" si="82"/>
        <v>0</v>
      </c>
      <c r="BZ31" s="112">
        <f t="shared" si="82"/>
        <v>0</v>
      </c>
      <c r="CA31" s="112">
        <f t="shared" si="82"/>
        <v>0</v>
      </c>
      <c r="CB31" s="222">
        <f t="shared" si="19"/>
        <v>0</v>
      </c>
      <c r="CC31" s="112">
        <f>CC23+CC27+CC28</f>
        <v>0</v>
      </c>
      <c r="CD31" s="112">
        <f t="shared" si="82"/>
        <v>0</v>
      </c>
      <c r="CE31" s="179">
        <f>CE23+CE27+CE28</f>
        <v>0</v>
      </c>
      <c r="CF31" s="190">
        <f>CF23+CF27+CF28</f>
        <v>0</v>
      </c>
      <c r="CG31" s="112">
        <f>CG23+CG27+CG28</f>
        <v>0</v>
      </c>
      <c r="CH31" s="112">
        <f>CH23+CH27+CH28</f>
        <v>0</v>
      </c>
      <c r="CI31" s="112">
        <f>CI23+CI27+CI28</f>
        <v>0</v>
      </c>
      <c r="CJ31" s="222">
        <f t="shared" si="20"/>
        <v>0</v>
      </c>
      <c r="CK31" s="112">
        <f>CK23+CK27+CK28</f>
        <v>0</v>
      </c>
      <c r="CL31" s="112">
        <f>CL23+CL27+CL28</f>
        <v>0</v>
      </c>
      <c r="CM31" s="179">
        <f>CM23+CM27+CM28</f>
        <v>0</v>
      </c>
      <c r="CN31" s="249"/>
    </row>
    <row r="32" spans="1:92" s="138" customFormat="1" ht="21" customHeight="1" x14ac:dyDescent="0.2">
      <c r="A32" s="93" t="s">
        <v>32</v>
      </c>
      <c r="B32" s="234"/>
      <c r="C32" s="235"/>
      <c r="D32" s="191">
        <f t="shared" si="27"/>
        <v>31973259</v>
      </c>
      <c r="E32" s="118">
        <v>0</v>
      </c>
      <c r="F32" s="118">
        <f t="shared" si="63"/>
        <v>0</v>
      </c>
      <c r="G32" s="118">
        <f t="shared" si="64"/>
        <v>840553.5</v>
      </c>
      <c r="H32" s="118">
        <f t="shared" si="65"/>
        <v>690522</v>
      </c>
      <c r="I32" s="118">
        <f t="shared" si="66"/>
        <v>33504334.5</v>
      </c>
      <c r="J32" s="118">
        <f t="shared" si="66"/>
        <v>23653960.5</v>
      </c>
      <c r="K32" s="118">
        <f t="shared" si="23"/>
        <v>9840374</v>
      </c>
      <c r="L32" s="180">
        <f t="shared" si="9"/>
        <v>10000</v>
      </c>
      <c r="M32" s="191">
        <f>+M31+M22</f>
        <v>26982401</v>
      </c>
      <c r="N32" s="118">
        <f>+N31+N22</f>
        <v>0</v>
      </c>
      <c r="O32" s="118">
        <f>+O31+O22</f>
        <v>786457.9</v>
      </c>
      <c r="P32" s="118">
        <f>+P31+P22</f>
        <v>598376</v>
      </c>
      <c r="Q32" s="118">
        <f t="shared" si="10"/>
        <v>28367234.899999999</v>
      </c>
      <c r="R32" s="118">
        <f>+Q32-S32-T32</f>
        <v>19591614.899999999</v>
      </c>
      <c r="S32" s="118">
        <f>S22+S31</f>
        <v>8775620</v>
      </c>
      <c r="T32" s="180">
        <f>T22+T31</f>
        <v>0</v>
      </c>
      <c r="U32" s="191">
        <f t="shared" ref="U32:AA32" si="83">U22+U31</f>
        <v>565878</v>
      </c>
      <c r="V32" s="118">
        <f t="shared" si="83"/>
        <v>0</v>
      </c>
      <c r="W32" s="118">
        <f t="shared" si="83"/>
        <v>30567.599999999999</v>
      </c>
      <c r="X32" s="118">
        <f t="shared" si="83"/>
        <v>92146</v>
      </c>
      <c r="Y32" s="118">
        <f t="shared" si="77"/>
        <v>688591.6</v>
      </c>
      <c r="Z32" s="118">
        <f t="shared" si="39"/>
        <v>672291.6</v>
      </c>
      <c r="AA32" s="118">
        <f t="shared" si="83"/>
        <v>6300</v>
      </c>
      <c r="AB32" s="180">
        <f>AB22+AB31</f>
        <v>10000</v>
      </c>
      <c r="AC32" s="191">
        <f t="shared" ref="AC32:AI32" si="84">AC22+AC31</f>
        <v>3888132</v>
      </c>
      <c r="AD32" s="118">
        <f t="shared" si="84"/>
        <v>0</v>
      </c>
      <c r="AE32" s="118">
        <f t="shared" si="84"/>
        <v>23528</v>
      </c>
      <c r="AF32" s="118">
        <f t="shared" si="84"/>
        <v>0</v>
      </c>
      <c r="AG32" s="118">
        <f t="shared" si="11"/>
        <v>3911660</v>
      </c>
      <c r="AH32" s="118">
        <f>AH22+AH31</f>
        <v>2884199</v>
      </c>
      <c r="AI32" s="118">
        <f t="shared" si="84"/>
        <v>1027461</v>
      </c>
      <c r="AJ32" s="180">
        <f>AJ22+AJ31</f>
        <v>0</v>
      </c>
      <c r="AK32" s="164"/>
      <c r="AL32" s="118"/>
      <c r="AM32" s="118"/>
      <c r="AN32" s="118"/>
      <c r="AO32" s="118"/>
      <c r="AP32" s="118"/>
      <c r="AQ32" s="204"/>
      <c r="AR32" s="191">
        <f t="shared" ref="AR32:AX32" si="85">AR22+AR31</f>
        <v>25000</v>
      </c>
      <c r="AS32" s="118">
        <f t="shared" si="85"/>
        <v>0</v>
      </c>
      <c r="AT32" s="118">
        <f t="shared" si="85"/>
        <v>0</v>
      </c>
      <c r="AU32" s="118">
        <f t="shared" si="85"/>
        <v>0</v>
      </c>
      <c r="AV32" s="118">
        <f t="shared" si="12"/>
        <v>25000</v>
      </c>
      <c r="AW32" s="118">
        <f>AW22+AW31</f>
        <v>25000</v>
      </c>
      <c r="AX32" s="118">
        <f t="shared" si="85"/>
        <v>0</v>
      </c>
      <c r="AY32" s="180">
        <f>AY22+AY31</f>
        <v>0</v>
      </c>
      <c r="AZ32" s="191">
        <f t="shared" ref="AZ32:BN32" si="86">AZ22+AZ31</f>
        <v>313866</v>
      </c>
      <c r="BA32" s="118">
        <f t="shared" si="86"/>
        <v>0</v>
      </c>
      <c r="BB32" s="230">
        <f t="shared" si="26"/>
        <v>0</v>
      </c>
      <c r="BC32" s="230">
        <f t="shared" si="26"/>
        <v>0</v>
      </c>
      <c r="BD32" s="118">
        <f t="shared" si="15"/>
        <v>313866</v>
      </c>
      <c r="BE32" s="118">
        <f>BE22+BE31</f>
        <v>282873</v>
      </c>
      <c r="BF32" s="118">
        <f>BF22+BF31</f>
        <v>30993</v>
      </c>
      <c r="BG32" s="180">
        <f t="shared" si="86"/>
        <v>0</v>
      </c>
      <c r="BH32" s="191">
        <f t="shared" si="86"/>
        <v>173806</v>
      </c>
      <c r="BI32" s="118">
        <f t="shared" si="86"/>
        <v>0</v>
      </c>
      <c r="BJ32" s="118">
        <f t="shared" si="86"/>
        <v>0</v>
      </c>
      <c r="BK32" s="118">
        <f t="shared" si="86"/>
        <v>0</v>
      </c>
      <c r="BL32" s="191">
        <f t="shared" si="17"/>
        <v>173806</v>
      </c>
      <c r="BM32" s="118">
        <f>BM22+BM31</f>
        <v>173806</v>
      </c>
      <c r="BN32" s="118">
        <f t="shared" si="86"/>
        <v>0</v>
      </c>
      <c r="BO32" s="180">
        <f>BO22+BO31</f>
        <v>0</v>
      </c>
      <c r="BP32" s="191">
        <f t="shared" ref="BP32:BV32" si="87">BP22+BP31</f>
        <v>60</v>
      </c>
      <c r="BQ32" s="118">
        <f t="shared" si="87"/>
        <v>0</v>
      </c>
      <c r="BR32" s="118">
        <f t="shared" si="87"/>
        <v>0</v>
      </c>
      <c r="BS32" s="118">
        <f t="shared" si="87"/>
        <v>0</v>
      </c>
      <c r="BT32" s="118">
        <f t="shared" si="18"/>
        <v>60</v>
      </c>
      <c r="BU32" s="118">
        <f>BU22+BU31</f>
        <v>60</v>
      </c>
      <c r="BV32" s="118">
        <f t="shared" si="87"/>
        <v>0</v>
      </c>
      <c r="BW32" s="180">
        <f>BW22+BW31</f>
        <v>0</v>
      </c>
      <c r="BX32" s="191">
        <f t="shared" ref="BX32:CD32" si="88">BX22+BX31</f>
        <v>140000</v>
      </c>
      <c r="BY32" s="118">
        <f t="shared" si="88"/>
        <v>0</v>
      </c>
      <c r="BZ32" s="118">
        <f t="shared" si="88"/>
        <v>0</v>
      </c>
      <c r="CA32" s="118">
        <f t="shared" si="88"/>
        <v>0</v>
      </c>
      <c r="CB32" s="118">
        <f t="shared" si="19"/>
        <v>140000</v>
      </c>
      <c r="CC32" s="118">
        <f>CC22+CC31</f>
        <v>109007</v>
      </c>
      <c r="CD32" s="118">
        <f t="shared" si="88"/>
        <v>30993</v>
      </c>
      <c r="CE32" s="180">
        <f>CE22+CE31</f>
        <v>0</v>
      </c>
      <c r="CF32" s="191">
        <f t="shared" ref="CF32:CM32" si="89">CF22+CF31</f>
        <v>197982</v>
      </c>
      <c r="CG32" s="118">
        <f t="shared" si="89"/>
        <v>0</v>
      </c>
      <c r="CH32" s="118">
        <f t="shared" si="89"/>
        <v>0</v>
      </c>
      <c r="CI32" s="118">
        <f t="shared" si="89"/>
        <v>0</v>
      </c>
      <c r="CJ32" s="118">
        <f t="shared" si="20"/>
        <v>197982</v>
      </c>
      <c r="CK32" s="118">
        <f t="shared" si="89"/>
        <v>197982</v>
      </c>
      <c r="CL32" s="118">
        <f t="shared" si="89"/>
        <v>0</v>
      </c>
      <c r="CM32" s="180">
        <f t="shared" si="89"/>
        <v>0</v>
      </c>
      <c r="CN32" s="250"/>
    </row>
    <row r="33" spans="1:92" s="133" customFormat="1" x14ac:dyDescent="0.2">
      <c r="A33" s="77" t="s">
        <v>70</v>
      </c>
      <c r="B33" s="236" t="s">
        <v>21</v>
      </c>
      <c r="C33" s="79"/>
      <c r="D33" s="169"/>
      <c r="E33" s="102"/>
      <c r="F33" s="102"/>
      <c r="G33" s="102"/>
      <c r="H33" s="102"/>
      <c r="I33" s="102"/>
      <c r="J33" s="102"/>
      <c r="K33" s="102"/>
      <c r="L33" s="170"/>
      <c r="M33" s="169"/>
      <c r="N33" s="102"/>
      <c r="O33" s="102"/>
      <c r="P33" s="102"/>
      <c r="Q33" s="102"/>
      <c r="R33" s="106"/>
      <c r="S33" s="102"/>
      <c r="T33" s="170"/>
      <c r="U33" s="169"/>
      <c r="V33" s="102"/>
      <c r="W33" s="102"/>
      <c r="X33" s="102"/>
      <c r="Y33" s="102"/>
      <c r="Z33" s="109"/>
      <c r="AA33" s="102"/>
      <c r="AB33" s="170"/>
      <c r="AC33" s="169"/>
      <c r="AD33" s="102"/>
      <c r="AE33" s="102"/>
      <c r="AF33" s="102"/>
      <c r="AG33" s="102">
        <f t="shared" si="11"/>
        <v>0</v>
      </c>
      <c r="AH33" s="102"/>
      <c r="AI33" s="102"/>
      <c r="AJ33" s="170"/>
      <c r="AK33" s="159"/>
      <c r="AL33" s="102"/>
      <c r="AM33" s="102"/>
      <c r="AN33" s="102"/>
      <c r="AO33" s="102"/>
      <c r="AP33" s="102"/>
      <c r="AQ33" s="199"/>
      <c r="AR33" s="169"/>
      <c r="AS33" s="102"/>
      <c r="AT33" s="102"/>
      <c r="AU33" s="102"/>
      <c r="AV33" s="102">
        <f t="shared" si="12"/>
        <v>0</v>
      </c>
      <c r="AW33" s="102"/>
      <c r="AX33" s="102"/>
      <c r="AY33" s="170"/>
      <c r="AZ33" s="169"/>
      <c r="BA33" s="102"/>
      <c r="BB33" s="105"/>
      <c r="BC33" s="105"/>
      <c r="BD33" s="102">
        <f t="shared" si="15"/>
        <v>0</v>
      </c>
      <c r="BE33" s="102"/>
      <c r="BF33" s="102"/>
      <c r="BG33" s="170"/>
      <c r="BH33" s="169"/>
      <c r="BI33" s="102"/>
      <c r="BJ33" s="102"/>
      <c r="BK33" s="102"/>
      <c r="BL33" s="102">
        <f t="shared" si="17"/>
        <v>0</v>
      </c>
      <c r="BM33" s="102"/>
      <c r="BN33" s="102"/>
      <c r="BO33" s="170"/>
      <c r="BP33" s="169"/>
      <c r="BQ33" s="102"/>
      <c r="BR33" s="102"/>
      <c r="BS33" s="102"/>
      <c r="BT33" s="102">
        <f t="shared" si="18"/>
        <v>0</v>
      </c>
      <c r="BU33" s="102"/>
      <c r="BV33" s="102"/>
      <c r="BW33" s="170"/>
      <c r="BX33" s="169"/>
      <c r="BY33" s="102"/>
      <c r="BZ33" s="102"/>
      <c r="CA33" s="102"/>
      <c r="CB33" s="102">
        <f t="shared" si="19"/>
        <v>0</v>
      </c>
      <c r="CC33" s="102"/>
      <c r="CD33" s="102"/>
      <c r="CE33" s="170"/>
      <c r="CF33" s="169"/>
      <c r="CG33" s="102"/>
      <c r="CH33" s="102"/>
      <c r="CI33" s="102"/>
      <c r="CJ33" s="102">
        <f t="shared" si="20"/>
        <v>0</v>
      </c>
      <c r="CK33" s="102"/>
      <c r="CL33" s="102"/>
      <c r="CM33" s="170"/>
      <c r="CN33" s="244"/>
    </row>
    <row r="34" spans="1:92" s="134" customFormat="1" x14ac:dyDescent="0.2">
      <c r="A34" s="80"/>
      <c r="B34" s="92" t="s">
        <v>71</v>
      </c>
      <c r="C34" s="8" t="s">
        <v>102</v>
      </c>
      <c r="D34" s="172">
        <f>SUM(M34,U34,AC34,AK34,AR34,BH34,BP34,BX34)+CF34</f>
        <v>2000000</v>
      </c>
      <c r="E34" s="105">
        <f>SUM(,W34,AE34,AM34,AT34,BJ34,BR34,BZ34)</f>
        <v>0</v>
      </c>
      <c r="F34" s="106">
        <f t="shared" ref="F34:H38" si="90">+N34+V34+AD34+AS34+BA34+CG34</f>
        <v>0</v>
      </c>
      <c r="G34" s="106">
        <f t="shared" si="90"/>
        <v>0</v>
      </c>
      <c r="H34" s="106">
        <f t="shared" si="90"/>
        <v>0</v>
      </c>
      <c r="I34" s="106">
        <f>+Q34+Y34+AG34+AV34+BD34+CJ34</f>
        <v>2000000</v>
      </c>
      <c r="J34" s="106">
        <f>+R34+Z34+AH34+AW34+BE34+CK34</f>
        <v>0</v>
      </c>
      <c r="K34" s="106">
        <f t="shared" si="23"/>
        <v>2000000</v>
      </c>
      <c r="L34" s="194">
        <f t="shared" si="9"/>
        <v>0</v>
      </c>
      <c r="M34" s="172">
        <v>2000000</v>
      </c>
      <c r="N34" s="106"/>
      <c r="O34" s="106"/>
      <c r="P34" s="106"/>
      <c r="Q34" s="106">
        <f t="shared" si="10"/>
        <v>2000000</v>
      </c>
      <c r="R34" s="106">
        <f>+Q34-S34</f>
        <v>0</v>
      </c>
      <c r="S34" s="105">
        <v>2000000</v>
      </c>
      <c r="T34" s="188"/>
      <c r="U34" s="172"/>
      <c r="V34" s="105"/>
      <c r="W34" s="105"/>
      <c r="X34" s="105"/>
      <c r="Y34" s="102"/>
      <c r="Z34" s="109">
        <f t="shared" si="39"/>
        <v>0</v>
      </c>
      <c r="AA34" s="105"/>
      <c r="AB34" s="188"/>
      <c r="AC34" s="172"/>
      <c r="AD34" s="105"/>
      <c r="AE34" s="105"/>
      <c r="AF34" s="105"/>
      <c r="AG34" s="102">
        <f t="shared" si="11"/>
        <v>0</v>
      </c>
      <c r="AH34" s="105">
        <f>AG34-AI34-AJ34</f>
        <v>0</v>
      </c>
      <c r="AI34" s="105"/>
      <c r="AJ34" s="188"/>
      <c r="AK34" s="160"/>
      <c r="AL34" s="105"/>
      <c r="AM34" s="105"/>
      <c r="AN34" s="105"/>
      <c r="AO34" s="105"/>
      <c r="AP34" s="105"/>
      <c r="AQ34" s="200"/>
      <c r="AR34" s="172"/>
      <c r="AS34" s="105"/>
      <c r="AT34" s="105"/>
      <c r="AU34" s="105"/>
      <c r="AV34" s="102">
        <f t="shared" si="12"/>
        <v>0</v>
      </c>
      <c r="AW34" s="105">
        <f>AV34-AX34-AY34</f>
        <v>0</v>
      </c>
      <c r="AX34" s="105"/>
      <c r="AY34" s="188"/>
      <c r="AZ34" s="172">
        <f t="shared" ref="AZ34:AZ39" si="91">SUM(BP34,BX34,BH34)</f>
        <v>0</v>
      </c>
      <c r="BA34" s="105">
        <f t="shared" ref="BA34:BC39" si="92">SUM(BQ34,BY34,BI34)</f>
        <v>0</v>
      </c>
      <c r="BB34" s="105">
        <f t="shared" si="92"/>
        <v>0</v>
      </c>
      <c r="BC34" s="105">
        <f t="shared" si="92"/>
        <v>0</v>
      </c>
      <c r="BD34" s="105">
        <f t="shared" si="15"/>
        <v>0</v>
      </c>
      <c r="BE34" s="105">
        <f t="shared" ref="BE34:BE39" si="93">SUM(BU34,CC34,BM34)</f>
        <v>0</v>
      </c>
      <c r="BF34" s="105">
        <f t="shared" ref="BF34:BF39" si="94">SUM(BV34,CD34,BN34)</f>
        <v>0</v>
      </c>
      <c r="BG34" s="188">
        <f t="shared" ref="BG34:BG39" si="95">SUM(BW34,CE34,BO34)</f>
        <v>0</v>
      </c>
      <c r="BH34" s="172"/>
      <c r="BI34" s="105"/>
      <c r="BJ34" s="105"/>
      <c r="BK34" s="105"/>
      <c r="BL34" s="102">
        <f t="shared" si="17"/>
        <v>0</v>
      </c>
      <c r="BM34" s="105">
        <f>BL34-BN34-BO34</f>
        <v>0</v>
      </c>
      <c r="BN34" s="105"/>
      <c r="BO34" s="188"/>
      <c r="BP34" s="172"/>
      <c r="BQ34" s="105"/>
      <c r="BR34" s="105"/>
      <c r="BS34" s="105"/>
      <c r="BT34" s="102">
        <f t="shared" si="18"/>
        <v>0</v>
      </c>
      <c r="BU34" s="105">
        <f>BT34-BV34-BW34</f>
        <v>0</v>
      </c>
      <c r="BV34" s="105"/>
      <c r="BW34" s="188"/>
      <c r="BX34" s="172"/>
      <c r="BY34" s="105"/>
      <c r="BZ34" s="105"/>
      <c r="CA34" s="105"/>
      <c r="CB34" s="102">
        <f t="shared" si="19"/>
        <v>0</v>
      </c>
      <c r="CC34" s="105">
        <f>CB34-CD34-CE34</f>
        <v>0</v>
      </c>
      <c r="CD34" s="105"/>
      <c r="CE34" s="188"/>
      <c r="CF34" s="172"/>
      <c r="CG34" s="105"/>
      <c r="CH34" s="105"/>
      <c r="CI34" s="105"/>
      <c r="CJ34" s="102">
        <f t="shared" si="20"/>
        <v>0</v>
      </c>
      <c r="CK34" s="105">
        <f>CJ34-CL34-CM34</f>
        <v>0</v>
      </c>
      <c r="CL34" s="105"/>
      <c r="CM34" s="188"/>
      <c r="CN34" s="245"/>
    </row>
    <row r="35" spans="1:92" s="134" customFormat="1" x14ac:dyDescent="0.2">
      <c r="A35" s="80"/>
      <c r="B35" s="92" t="s">
        <v>72</v>
      </c>
      <c r="C35" s="82" t="s">
        <v>30</v>
      </c>
      <c r="D35" s="172">
        <f t="shared" ref="D35:D38" si="96">SUM(M35,U35,AC35,AK35,AR35,BH35,BP35,BX35)+CF35</f>
        <v>214</v>
      </c>
      <c r="E35" s="105">
        <f>SUM(,W35,AE35,AM35,AT35,BJ35,BR35,BZ35)</f>
        <v>0</v>
      </c>
      <c r="F35" s="106">
        <f t="shared" si="90"/>
        <v>0</v>
      </c>
      <c r="G35" s="106">
        <f t="shared" si="90"/>
        <v>0</v>
      </c>
      <c r="H35" s="106">
        <f t="shared" si="90"/>
        <v>0</v>
      </c>
      <c r="I35" s="106">
        <f t="shared" ref="I35:J38" si="97">+Q35+Y35+AG35+AV35+BD35+CJ35</f>
        <v>214</v>
      </c>
      <c r="J35" s="106">
        <f t="shared" si="97"/>
        <v>0</v>
      </c>
      <c r="K35" s="106">
        <f t="shared" si="23"/>
        <v>214</v>
      </c>
      <c r="L35" s="194">
        <f t="shared" si="9"/>
        <v>0</v>
      </c>
      <c r="M35" s="172">
        <v>214</v>
      </c>
      <c r="N35" s="106"/>
      <c r="O35" s="106"/>
      <c r="P35" s="106"/>
      <c r="Q35" s="106">
        <f t="shared" si="10"/>
        <v>214</v>
      </c>
      <c r="R35" s="106">
        <f>+Q35-S35</f>
        <v>0</v>
      </c>
      <c r="S35" s="105">
        <v>214</v>
      </c>
      <c r="T35" s="188"/>
      <c r="U35" s="172"/>
      <c r="V35" s="105"/>
      <c r="W35" s="105"/>
      <c r="X35" s="105"/>
      <c r="Y35" s="102"/>
      <c r="Z35" s="109">
        <f t="shared" si="39"/>
        <v>0</v>
      </c>
      <c r="AA35" s="105"/>
      <c r="AB35" s="188"/>
      <c r="AC35" s="172"/>
      <c r="AD35" s="105"/>
      <c r="AE35" s="105"/>
      <c r="AF35" s="105"/>
      <c r="AG35" s="102">
        <f t="shared" si="11"/>
        <v>0</v>
      </c>
      <c r="AH35" s="105"/>
      <c r="AI35" s="105"/>
      <c r="AJ35" s="188"/>
      <c r="AK35" s="160"/>
      <c r="AL35" s="105"/>
      <c r="AM35" s="105"/>
      <c r="AN35" s="105"/>
      <c r="AO35" s="105"/>
      <c r="AP35" s="105"/>
      <c r="AQ35" s="200"/>
      <c r="AR35" s="172"/>
      <c r="AS35" s="105"/>
      <c r="AT35" s="105"/>
      <c r="AU35" s="105"/>
      <c r="AV35" s="102">
        <f t="shared" si="12"/>
        <v>0</v>
      </c>
      <c r="AW35" s="105"/>
      <c r="AX35" s="105"/>
      <c r="AY35" s="188"/>
      <c r="AZ35" s="172">
        <f t="shared" si="91"/>
        <v>0</v>
      </c>
      <c r="BA35" s="105">
        <f t="shared" si="92"/>
        <v>0</v>
      </c>
      <c r="BB35" s="105">
        <f t="shared" si="92"/>
        <v>0</v>
      </c>
      <c r="BC35" s="105">
        <f t="shared" si="92"/>
        <v>0</v>
      </c>
      <c r="BD35" s="105">
        <f t="shared" si="15"/>
        <v>0</v>
      </c>
      <c r="BE35" s="105">
        <f t="shared" si="93"/>
        <v>0</v>
      </c>
      <c r="BF35" s="105">
        <f t="shared" si="94"/>
        <v>0</v>
      </c>
      <c r="BG35" s="188">
        <f t="shared" si="95"/>
        <v>0</v>
      </c>
      <c r="BH35" s="172"/>
      <c r="BI35" s="105"/>
      <c r="BJ35" s="105"/>
      <c r="BK35" s="105"/>
      <c r="BL35" s="102">
        <f t="shared" si="17"/>
        <v>0</v>
      </c>
      <c r="BM35" s="105"/>
      <c r="BN35" s="105"/>
      <c r="BO35" s="188"/>
      <c r="BP35" s="172"/>
      <c r="BQ35" s="105"/>
      <c r="BR35" s="105"/>
      <c r="BS35" s="105"/>
      <c r="BT35" s="102">
        <f t="shared" si="18"/>
        <v>0</v>
      </c>
      <c r="BU35" s="105"/>
      <c r="BV35" s="105"/>
      <c r="BW35" s="188"/>
      <c r="BX35" s="172"/>
      <c r="BY35" s="105"/>
      <c r="BZ35" s="105"/>
      <c r="CA35" s="105"/>
      <c r="CB35" s="102">
        <f t="shared" si="19"/>
        <v>0</v>
      </c>
      <c r="CC35" s="105"/>
      <c r="CD35" s="105"/>
      <c r="CE35" s="188"/>
      <c r="CF35" s="172"/>
      <c r="CG35" s="105"/>
      <c r="CH35" s="105"/>
      <c r="CI35" s="105"/>
      <c r="CJ35" s="102">
        <f t="shared" si="20"/>
        <v>0</v>
      </c>
      <c r="CK35" s="105"/>
      <c r="CL35" s="105"/>
      <c r="CM35" s="188"/>
      <c r="CN35" s="245"/>
    </row>
    <row r="36" spans="1:92" s="134" customFormat="1" x14ac:dyDescent="0.2">
      <c r="A36" s="80"/>
      <c r="B36" s="92" t="s">
        <v>73</v>
      </c>
      <c r="C36" s="82" t="s">
        <v>33</v>
      </c>
      <c r="D36" s="172">
        <f t="shared" si="96"/>
        <v>0</v>
      </c>
      <c r="E36" s="105">
        <f>SUM(,W36,AE36,AM36,AT36,BJ36,BR36,BZ36)</f>
        <v>0</v>
      </c>
      <c r="F36" s="106">
        <f t="shared" si="90"/>
        <v>0</v>
      </c>
      <c r="G36" s="106">
        <f t="shared" si="90"/>
        <v>0</v>
      </c>
      <c r="H36" s="106">
        <f t="shared" si="90"/>
        <v>0</v>
      </c>
      <c r="I36" s="106">
        <f t="shared" si="97"/>
        <v>0</v>
      </c>
      <c r="J36" s="106">
        <f t="shared" si="97"/>
        <v>0</v>
      </c>
      <c r="K36" s="106">
        <f t="shared" si="23"/>
        <v>0</v>
      </c>
      <c r="L36" s="194">
        <f t="shared" si="9"/>
        <v>0</v>
      </c>
      <c r="M36" s="172"/>
      <c r="N36" s="106"/>
      <c r="O36" s="106"/>
      <c r="P36" s="106"/>
      <c r="Q36" s="106">
        <f t="shared" si="10"/>
        <v>0</v>
      </c>
      <c r="R36" s="106">
        <f>+Q36-S36</f>
        <v>0</v>
      </c>
      <c r="S36" s="105"/>
      <c r="T36" s="188"/>
      <c r="U36" s="172"/>
      <c r="V36" s="105"/>
      <c r="W36" s="105"/>
      <c r="X36" s="105"/>
      <c r="Y36" s="102"/>
      <c r="Z36" s="109">
        <f t="shared" si="39"/>
        <v>0</v>
      </c>
      <c r="AA36" s="105"/>
      <c r="AB36" s="188"/>
      <c r="AC36" s="172"/>
      <c r="AD36" s="105"/>
      <c r="AE36" s="105"/>
      <c r="AF36" s="105"/>
      <c r="AG36" s="102">
        <f t="shared" si="11"/>
        <v>0</v>
      </c>
      <c r="AH36" s="105"/>
      <c r="AI36" s="105"/>
      <c r="AJ36" s="188"/>
      <c r="AK36" s="160"/>
      <c r="AL36" s="105"/>
      <c r="AM36" s="105"/>
      <c r="AN36" s="105"/>
      <c r="AO36" s="105"/>
      <c r="AP36" s="105"/>
      <c r="AQ36" s="200"/>
      <c r="AR36" s="172"/>
      <c r="AS36" s="105"/>
      <c r="AT36" s="105"/>
      <c r="AU36" s="105"/>
      <c r="AV36" s="102">
        <f t="shared" si="12"/>
        <v>0</v>
      </c>
      <c r="AW36" s="105"/>
      <c r="AX36" s="105"/>
      <c r="AY36" s="188"/>
      <c r="AZ36" s="172">
        <f t="shared" si="91"/>
        <v>0</v>
      </c>
      <c r="BA36" s="105">
        <f t="shared" si="92"/>
        <v>0</v>
      </c>
      <c r="BB36" s="105">
        <f t="shared" si="92"/>
        <v>0</v>
      </c>
      <c r="BC36" s="105">
        <f t="shared" si="92"/>
        <v>0</v>
      </c>
      <c r="BD36" s="105">
        <f t="shared" si="15"/>
        <v>0</v>
      </c>
      <c r="BE36" s="105">
        <f t="shared" si="93"/>
        <v>0</v>
      </c>
      <c r="BF36" s="105">
        <f t="shared" si="94"/>
        <v>0</v>
      </c>
      <c r="BG36" s="188">
        <f t="shared" si="95"/>
        <v>0</v>
      </c>
      <c r="BH36" s="172"/>
      <c r="BI36" s="105"/>
      <c r="BJ36" s="105"/>
      <c r="BK36" s="105"/>
      <c r="BL36" s="102">
        <f t="shared" si="17"/>
        <v>0</v>
      </c>
      <c r="BM36" s="105"/>
      <c r="BN36" s="105"/>
      <c r="BO36" s="188"/>
      <c r="BP36" s="172"/>
      <c r="BQ36" s="105"/>
      <c r="BR36" s="105"/>
      <c r="BS36" s="105"/>
      <c r="BT36" s="102">
        <f t="shared" si="18"/>
        <v>0</v>
      </c>
      <c r="BU36" s="105"/>
      <c r="BV36" s="105"/>
      <c r="BW36" s="188"/>
      <c r="BX36" s="172"/>
      <c r="BY36" s="105"/>
      <c r="BZ36" s="105"/>
      <c r="CA36" s="105"/>
      <c r="CB36" s="102">
        <f t="shared" si="19"/>
        <v>0</v>
      </c>
      <c r="CC36" s="105"/>
      <c r="CD36" s="105"/>
      <c r="CE36" s="188"/>
      <c r="CF36" s="172"/>
      <c r="CG36" s="105"/>
      <c r="CH36" s="105"/>
      <c r="CI36" s="105"/>
      <c r="CJ36" s="102">
        <f t="shared" si="20"/>
        <v>0</v>
      </c>
      <c r="CK36" s="105"/>
      <c r="CL36" s="105"/>
      <c r="CM36" s="188"/>
      <c r="CN36" s="245"/>
    </row>
    <row r="37" spans="1:92" s="134" customFormat="1" x14ac:dyDescent="0.2">
      <c r="A37" s="80"/>
      <c r="B37" s="92" t="s">
        <v>74</v>
      </c>
      <c r="C37" s="8" t="s">
        <v>103</v>
      </c>
      <c r="D37" s="172">
        <f t="shared" si="96"/>
        <v>4613870</v>
      </c>
      <c r="E37" s="105">
        <v>0</v>
      </c>
      <c r="F37" s="106">
        <f t="shared" si="90"/>
        <v>0</v>
      </c>
      <c r="G37" s="106">
        <f t="shared" si="90"/>
        <v>311576.5</v>
      </c>
      <c r="H37" s="106">
        <f t="shared" si="90"/>
        <v>0</v>
      </c>
      <c r="I37" s="106">
        <f t="shared" si="97"/>
        <v>4925446.5</v>
      </c>
      <c r="J37" s="106">
        <f t="shared" si="97"/>
        <v>4925446.5</v>
      </c>
      <c r="K37" s="106">
        <f t="shared" si="23"/>
        <v>0</v>
      </c>
      <c r="L37" s="194">
        <f t="shared" si="9"/>
        <v>0</v>
      </c>
      <c r="M37" s="172">
        <v>4613870</v>
      </c>
      <c r="N37" s="106"/>
      <c r="O37" s="106">
        <v>101888.5</v>
      </c>
      <c r="P37" s="106"/>
      <c r="Q37" s="106">
        <f t="shared" si="10"/>
        <v>4715758.5</v>
      </c>
      <c r="R37" s="106">
        <f>+Q37-S37</f>
        <v>4715758.5</v>
      </c>
      <c r="S37" s="105"/>
      <c r="T37" s="188"/>
      <c r="U37" s="172"/>
      <c r="V37" s="105"/>
      <c r="W37" s="105">
        <v>175197</v>
      </c>
      <c r="X37" s="105"/>
      <c r="Y37" s="214">
        <f t="shared" ref="Y37:Y48" si="98">+V37+U37+W37+X37</f>
        <v>175197</v>
      </c>
      <c r="Z37" s="109">
        <f t="shared" si="39"/>
        <v>175197</v>
      </c>
      <c r="AA37" s="105"/>
      <c r="AB37" s="188"/>
      <c r="AC37" s="172"/>
      <c r="AD37" s="105"/>
      <c r="AE37" s="105">
        <v>2202</v>
      </c>
      <c r="AF37" s="105"/>
      <c r="AG37" s="102">
        <f t="shared" si="11"/>
        <v>2202</v>
      </c>
      <c r="AH37" s="105">
        <f>AG37-AI37-AJ37</f>
        <v>2202</v>
      </c>
      <c r="AI37" s="105">
        <v>0</v>
      </c>
      <c r="AJ37" s="188"/>
      <c r="AK37" s="160"/>
      <c r="AL37" s="105"/>
      <c r="AM37" s="105"/>
      <c r="AN37" s="105"/>
      <c r="AO37" s="105"/>
      <c r="AP37" s="105"/>
      <c r="AQ37" s="200"/>
      <c r="AR37" s="172"/>
      <c r="AS37" s="105"/>
      <c r="AT37" s="131"/>
      <c r="AU37" s="131"/>
      <c r="AV37" s="130">
        <f t="shared" si="12"/>
        <v>0</v>
      </c>
      <c r="AW37" s="105">
        <f>AV37-AX37-AY37</f>
        <v>0</v>
      </c>
      <c r="AX37" s="105"/>
      <c r="AY37" s="188"/>
      <c r="AZ37" s="172">
        <f t="shared" si="91"/>
        <v>0</v>
      </c>
      <c r="BA37" s="105">
        <f t="shared" si="92"/>
        <v>0</v>
      </c>
      <c r="BB37" s="105">
        <f t="shared" si="92"/>
        <v>1789</v>
      </c>
      <c r="BC37" s="105">
        <f t="shared" si="92"/>
        <v>0</v>
      </c>
      <c r="BD37" s="105">
        <f t="shared" si="15"/>
        <v>1789</v>
      </c>
      <c r="BE37" s="105">
        <f t="shared" si="93"/>
        <v>1789</v>
      </c>
      <c r="BF37" s="105">
        <f t="shared" si="94"/>
        <v>0</v>
      </c>
      <c r="BG37" s="188">
        <f t="shared" si="95"/>
        <v>0</v>
      </c>
      <c r="BH37" s="172"/>
      <c r="BI37" s="105"/>
      <c r="BJ37" s="105">
        <v>199</v>
      </c>
      <c r="BK37" s="105"/>
      <c r="BL37" s="102">
        <f t="shared" si="17"/>
        <v>199</v>
      </c>
      <c r="BM37" s="105">
        <f>BL37-BN37-BO37</f>
        <v>199</v>
      </c>
      <c r="BN37" s="105"/>
      <c r="BO37" s="188"/>
      <c r="BP37" s="172"/>
      <c r="BQ37" s="105"/>
      <c r="BR37" s="105">
        <v>1275</v>
      </c>
      <c r="BS37" s="131"/>
      <c r="BT37" s="130">
        <f t="shared" si="18"/>
        <v>1275</v>
      </c>
      <c r="BU37" s="105">
        <f>BT37-BV37-BW37</f>
        <v>1275</v>
      </c>
      <c r="BV37" s="105"/>
      <c r="BW37" s="188"/>
      <c r="BX37" s="172"/>
      <c r="BY37" s="131"/>
      <c r="BZ37" s="131">
        <v>315</v>
      </c>
      <c r="CA37" s="131"/>
      <c r="CB37" s="130">
        <f t="shared" si="19"/>
        <v>315</v>
      </c>
      <c r="CC37" s="105">
        <f>CB37-CD37-CE37</f>
        <v>315</v>
      </c>
      <c r="CD37" s="105"/>
      <c r="CE37" s="188"/>
      <c r="CF37" s="172"/>
      <c r="CG37" s="105"/>
      <c r="CH37" s="105">
        <v>30500</v>
      </c>
      <c r="CI37" s="131"/>
      <c r="CJ37" s="130">
        <f t="shared" si="20"/>
        <v>30500</v>
      </c>
      <c r="CK37" s="105">
        <f>CJ37-CL37-CM37</f>
        <v>30500</v>
      </c>
      <c r="CL37" s="105"/>
      <c r="CM37" s="188"/>
      <c r="CN37" s="245"/>
    </row>
    <row r="38" spans="1:92" s="134" customFormat="1" x14ac:dyDescent="0.2">
      <c r="A38" s="80"/>
      <c r="B38" s="92" t="s">
        <v>75</v>
      </c>
      <c r="C38" s="82" t="s">
        <v>85</v>
      </c>
      <c r="D38" s="172">
        <f t="shared" si="96"/>
        <v>214780</v>
      </c>
      <c r="E38" s="109">
        <f>SUM(,W38,AE38,AM38,AT38,BJ38,BR38,BZ38)</f>
        <v>0</v>
      </c>
      <c r="F38" s="106">
        <f t="shared" si="90"/>
        <v>0</v>
      </c>
      <c r="G38" s="106">
        <f t="shared" si="90"/>
        <v>0</v>
      </c>
      <c r="H38" s="106">
        <f t="shared" si="90"/>
        <v>0</v>
      </c>
      <c r="I38" s="106">
        <f t="shared" si="97"/>
        <v>214780</v>
      </c>
      <c r="J38" s="106">
        <f t="shared" si="97"/>
        <v>214780</v>
      </c>
      <c r="K38" s="106">
        <f t="shared" si="23"/>
        <v>0</v>
      </c>
      <c r="L38" s="194">
        <f t="shared" si="9"/>
        <v>0</v>
      </c>
      <c r="M38" s="172">
        <v>214780</v>
      </c>
      <c r="N38" s="106"/>
      <c r="O38" s="106"/>
      <c r="P38" s="106"/>
      <c r="Q38" s="106">
        <f t="shared" si="10"/>
        <v>214780</v>
      </c>
      <c r="R38" s="106">
        <f>+Q38-S38</f>
        <v>214780</v>
      </c>
      <c r="S38" s="105"/>
      <c r="T38" s="188"/>
      <c r="U38" s="172"/>
      <c r="V38" s="105"/>
      <c r="W38" s="105"/>
      <c r="X38" s="105"/>
      <c r="Y38" s="102">
        <f t="shared" si="98"/>
        <v>0</v>
      </c>
      <c r="Z38" s="109">
        <f t="shared" si="39"/>
        <v>0</v>
      </c>
      <c r="AA38" s="105"/>
      <c r="AB38" s="188"/>
      <c r="AC38" s="172"/>
      <c r="AD38" s="105"/>
      <c r="AE38" s="105"/>
      <c r="AF38" s="105"/>
      <c r="AG38" s="102">
        <f t="shared" si="11"/>
        <v>0</v>
      </c>
      <c r="AH38" s="105"/>
      <c r="AI38" s="105"/>
      <c r="AJ38" s="188"/>
      <c r="AK38" s="160"/>
      <c r="AL38" s="105"/>
      <c r="AM38" s="105"/>
      <c r="AN38" s="105"/>
      <c r="AO38" s="105"/>
      <c r="AP38" s="105"/>
      <c r="AQ38" s="200"/>
      <c r="AR38" s="172"/>
      <c r="AS38" s="105"/>
      <c r="AT38" s="105"/>
      <c r="AU38" s="105"/>
      <c r="AV38" s="102">
        <f t="shared" si="12"/>
        <v>0</v>
      </c>
      <c r="AW38" s="105"/>
      <c r="AX38" s="105"/>
      <c r="AY38" s="188"/>
      <c r="AZ38" s="172">
        <f t="shared" si="91"/>
        <v>0</v>
      </c>
      <c r="BA38" s="105">
        <f t="shared" si="92"/>
        <v>0</v>
      </c>
      <c r="BB38" s="105">
        <f t="shared" si="92"/>
        <v>0</v>
      </c>
      <c r="BC38" s="105">
        <f t="shared" si="92"/>
        <v>0</v>
      </c>
      <c r="BD38" s="105">
        <f t="shared" si="15"/>
        <v>0</v>
      </c>
      <c r="BE38" s="105">
        <f t="shared" si="93"/>
        <v>0</v>
      </c>
      <c r="BF38" s="105">
        <f t="shared" si="94"/>
        <v>0</v>
      </c>
      <c r="BG38" s="188">
        <f t="shared" si="95"/>
        <v>0</v>
      </c>
      <c r="BH38" s="172"/>
      <c r="BI38" s="105"/>
      <c r="BJ38" s="105"/>
      <c r="BK38" s="105"/>
      <c r="BL38" s="102">
        <f t="shared" si="17"/>
        <v>0</v>
      </c>
      <c r="BM38" s="105">
        <f>BL38-BN38-BO38</f>
        <v>0</v>
      </c>
      <c r="BN38" s="105"/>
      <c r="BO38" s="188"/>
      <c r="BP38" s="172"/>
      <c r="BQ38" s="105"/>
      <c r="BR38" s="105"/>
      <c r="BS38" s="105"/>
      <c r="BT38" s="102">
        <f t="shared" si="18"/>
        <v>0</v>
      </c>
      <c r="BU38" s="105"/>
      <c r="BV38" s="105"/>
      <c r="BW38" s="188"/>
      <c r="BX38" s="172"/>
      <c r="BY38" s="105"/>
      <c r="BZ38" s="105"/>
      <c r="CA38" s="105"/>
      <c r="CB38" s="102">
        <f t="shared" si="19"/>
        <v>0</v>
      </c>
      <c r="CC38" s="105"/>
      <c r="CD38" s="105"/>
      <c r="CE38" s="188"/>
      <c r="CF38" s="172"/>
      <c r="CG38" s="105"/>
      <c r="CH38" s="105"/>
      <c r="CI38" s="105"/>
      <c r="CJ38" s="102">
        <f t="shared" si="20"/>
        <v>0</v>
      </c>
      <c r="CK38" s="105"/>
      <c r="CL38" s="105"/>
      <c r="CM38" s="188"/>
      <c r="CN38" s="245"/>
    </row>
    <row r="39" spans="1:92" s="134" customFormat="1" x14ac:dyDescent="0.2">
      <c r="A39" s="80"/>
      <c r="B39" s="92" t="s">
        <v>76</v>
      </c>
      <c r="C39" s="82" t="s">
        <v>39</v>
      </c>
      <c r="D39" s="172"/>
      <c r="E39" s="102"/>
      <c r="F39" s="102"/>
      <c r="G39" s="102"/>
      <c r="H39" s="102"/>
      <c r="I39" s="106"/>
      <c r="J39" s="102"/>
      <c r="K39" s="102"/>
      <c r="L39" s="170"/>
      <c r="M39" s="172"/>
      <c r="N39" s="106"/>
      <c r="O39" s="106"/>
      <c r="P39" s="106"/>
      <c r="Q39" s="106">
        <f t="shared" si="10"/>
        <v>0</v>
      </c>
      <c r="R39" s="106"/>
      <c r="S39" s="105"/>
      <c r="T39" s="188"/>
      <c r="U39" s="172">
        <v>3873933</v>
      </c>
      <c r="V39" s="105"/>
      <c r="W39" s="105">
        <v>60660</v>
      </c>
      <c r="X39" s="105">
        <f>122680-43349-20933+8666</f>
        <v>67064</v>
      </c>
      <c r="Y39" s="214">
        <f t="shared" si="98"/>
        <v>4001657</v>
      </c>
      <c r="Z39" s="105">
        <f t="shared" si="39"/>
        <v>3540173</v>
      </c>
      <c r="AA39" s="105">
        <v>461484</v>
      </c>
      <c r="AB39" s="188"/>
      <c r="AC39" s="172">
        <v>811488</v>
      </c>
      <c r="AD39" s="105"/>
      <c r="AE39" s="105">
        <v>223479</v>
      </c>
      <c r="AF39" s="105">
        <v>2081</v>
      </c>
      <c r="AG39" s="106">
        <f t="shared" si="11"/>
        <v>1037048</v>
      </c>
      <c r="AH39" s="105">
        <f>+AG39-AI39</f>
        <v>1017739</v>
      </c>
      <c r="AI39" s="105">
        <v>19309</v>
      </c>
      <c r="AJ39" s="188"/>
      <c r="AK39" s="160"/>
      <c r="AL39" s="105"/>
      <c r="AM39" s="105"/>
      <c r="AN39" s="105"/>
      <c r="AO39" s="105"/>
      <c r="AP39" s="105"/>
      <c r="AQ39" s="200"/>
      <c r="AR39" s="172">
        <v>378396</v>
      </c>
      <c r="AS39" s="105"/>
      <c r="AT39" s="105">
        <v>3218</v>
      </c>
      <c r="AU39" s="105">
        <v>5994</v>
      </c>
      <c r="AV39" s="109">
        <f t="shared" si="12"/>
        <v>387608</v>
      </c>
      <c r="AW39" s="105">
        <f>AV39-AX39-AY39</f>
        <v>366198</v>
      </c>
      <c r="AX39" s="105">
        <v>21410</v>
      </c>
      <c r="AY39" s="188"/>
      <c r="AZ39" s="172">
        <f t="shared" si="91"/>
        <v>3304526</v>
      </c>
      <c r="BA39" s="105">
        <f t="shared" si="92"/>
        <v>0</v>
      </c>
      <c r="BB39" s="105">
        <f t="shared" si="92"/>
        <v>127695</v>
      </c>
      <c r="BC39" s="105">
        <f t="shared" si="92"/>
        <v>71956.399999999994</v>
      </c>
      <c r="BD39" s="102">
        <f t="shared" si="15"/>
        <v>3504177.4</v>
      </c>
      <c r="BE39" s="105">
        <f t="shared" si="93"/>
        <v>2929770.4</v>
      </c>
      <c r="BF39" s="105">
        <f t="shared" si="94"/>
        <v>574407</v>
      </c>
      <c r="BG39" s="188">
        <f t="shared" si="95"/>
        <v>0</v>
      </c>
      <c r="BH39" s="172">
        <v>2122087</v>
      </c>
      <c r="BI39" s="105"/>
      <c r="BJ39" s="105">
        <v>28524</v>
      </c>
      <c r="BK39" s="105">
        <v>16516.400000000001</v>
      </c>
      <c r="BL39" s="102">
        <f t="shared" si="17"/>
        <v>2167127.4</v>
      </c>
      <c r="BM39" s="105">
        <f>BL39-BN39-BO39</f>
        <v>1876043.4</v>
      </c>
      <c r="BN39" s="105">
        <v>291084</v>
      </c>
      <c r="BO39" s="188"/>
      <c r="BP39" s="172">
        <v>449691</v>
      </c>
      <c r="BQ39" s="105"/>
      <c r="BR39" s="105">
        <v>59721</v>
      </c>
      <c r="BS39" s="105">
        <v>32648</v>
      </c>
      <c r="BT39" s="102">
        <f t="shared" si="18"/>
        <v>542060</v>
      </c>
      <c r="BU39" s="105">
        <f>BT39-BV39-BW39</f>
        <v>452339</v>
      </c>
      <c r="BV39" s="105">
        <v>89721</v>
      </c>
      <c r="BW39" s="188"/>
      <c r="BX39" s="172">
        <v>732748</v>
      </c>
      <c r="BY39" s="105"/>
      <c r="BZ39" s="105">
        <v>39450</v>
      </c>
      <c r="CA39" s="105">
        <v>22792</v>
      </c>
      <c r="CB39" s="102">
        <f t="shared" si="19"/>
        <v>794990</v>
      </c>
      <c r="CC39" s="105">
        <f>CB39-CD39-CE39</f>
        <v>601388</v>
      </c>
      <c r="CD39" s="105">
        <v>193602</v>
      </c>
      <c r="CE39" s="188"/>
      <c r="CF39" s="172">
        <v>3472711</v>
      </c>
      <c r="CG39" s="105"/>
      <c r="CH39" s="105">
        <v>10158</v>
      </c>
      <c r="CI39" s="105">
        <v>3127</v>
      </c>
      <c r="CJ39" s="109">
        <f t="shared" si="20"/>
        <v>3485996</v>
      </c>
      <c r="CK39" s="105">
        <f>CJ39-CL39-CM39</f>
        <v>2786954</v>
      </c>
      <c r="CL39" s="105">
        <v>699042</v>
      </c>
      <c r="CM39" s="188"/>
      <c r="CN39" s="245"/>
    </row>
    <row r="40" spans="1:92" s="138" customFormat="1" ht="23.25" customHeight="1" x14ac:dyDescent="0.2">
      <c r="A40" s="93" t="s">
        <v>31</v>
      </c>
      <c r="B40" s="234"/>
      <c r="C40" s="235"/>
      <c r="D40" s="191">
        <f>SUM(D34:D38)</f>
        <v>6828864</v>
      </c>
      <c r="E40" s="118">
        <f>SUM(E34:E39)</f>
        <v>0</v>
      </c>
      <c r="F40" s="118">
        <f>+F37+F34+F35+F36+0.4</f>
        <v>0.4</v>
      </c>
      <c r="G40" s="118">
        <f>+G37+G34+G35+G36</f>
        <v>311576.5</v>
      </c>
      <c r="H40" s="118">
        <f>+H37+H34+H35+H36</f>
        <v>0</v>
      </c>
      <c r="I40" s="164">
        <f>SUM(I34:I38)</f>
        <v>7140440.5</v>
      </c>
      <c r="J40" s="164">
        <f>SUM(J34:J38)</f>
        <v>5140226.5</v>
      </c>
      <c r="K40" s="164">
        <f>SUM(K34:K38)</f>
        <v>2000214</v>
      </c>
      <c r="L40" s="119">
        <f>SUM(L34:L38)</f>
        <v>0</v>
      </c>
      <c r="M40" s="191">
        <f>SUM(M34:M39)</f>
        <v>6828864</v>
      </c>
      <c r="N40" s="118">
        <f t="shared" ref="N40:T40" si="99">SUM(N34:N39)</f>
        <v>0</v>
      </c>
      <c r="O40" s="118">
        <f t="shared" si="99"/>
        <v>101888.5</v>
      </c>
      <c r="P40" s="118">
        <f t="shared" si="99"/>
        <v>0</v>
      </c>
      <c r="Q40" s="118">
        <f t="shared" si="10"/>
        <v>6930752.5</v>
      </c>
      <c r="R40" s="118">
        <f t="shared" si="99"/>
        <v>4930538.5</v>
      </c>
      <c r="S40" s="118">
        <f t="shared" si="99"/>
        <v>2000214</v>
      </c>
      <c r="T40" s="180">
        <f t="shared" si="99"/>
        <v>0</v>
      </c>
      <c r="U40" s="191">
        <f t="shared" ref="U40:AA40" si="100">SUM(U34:U39)</f>
        <v>3873933</v>
      </c>
      <c r="V40" s="118">
        <f t="shared" si="100"/>
        <v>0</v>
      </c>
      <c r="W40" s="118">
        <f>SUM(W34:W39)</f>
        <v>235857</v>
      </c>
      <c r="X40" s="118">
        <f>SUM(X34:X39)</f>
        <v>67064</v>
      </c>
      <c r="Y40" s="118">
        <f t="shared" si="98"/>
        <v>4176854</v>
      </c>
      <c r="Z40" s="118">
        <f t="shared" si="39"/>
        <v>3715370</v>
      </c>
      <c r="AA40" s="118">
        <f t="shared" si="100"/>
        <v>461484</v>
      </c>
      <c r="AB40" s="180">
        <f>SUM(AB34:AB39)</f>
        <v>0</v>
      </c>
      <c r="AC40" s="191">
        <f t="shared" ref="AC40:AI40" si="101">SUM(AC34:AC39)</f>
        <v>811488</v>
      </c>
      <c r="AD40" s="118">
        <f t="shared" si="101"/>
        <v>0</v>
      </c>
      <c r="AE40" s="118">
        <f t="shared" si="101"/>
        <v>225681</v>
      </c>
      <c r="AF40" s="118">
        <f t="shared" si="101"/>
        <v>2081</v>
      </c>
      <c r="AG40" s="118">
        <f t="shared" si="11"/>
        <v>1039250</v>
      </c>
      <c r="AH40" s="118">
        <f>SUM(AH34:AH39)</f>
        <v>1019941</v>
      </c>
      <c r="AI40" s="118">
        <f t="shared" si="101"/>
        <v>19309</v>
      </c>
      <c r="AJ40" s="180">
        <f>SUM(AJ34:AJ39)</f>
        <v>0</v>
      </c>
      <c r="AK40" s="164"/>
      <c r="AL40" s="118"/>
      <c r="AM40" s="118"/>
      <c r="AN40" s="118"/>
      <c r="AO40" s="118"/>
      <c r="AP40" s="118"/>
      <c r="AQ40" s="204"/>
      <c r="AR40" s="191">
        <f t="shared" ref="AR40:AX40" si="102">SUM(AR34:AR39)</f>
        <v>378396</v>
      </c>
      <c r="AS40" s="118">
        <f t="shared" si="102"/>
        <v>0</v>
      </c>
      <c r="AT40" s="118">
        <f t="shared" si="102"/>
        <v>3218</v>
      </c>
      <c r="AU40" s="118">
        <f t="shared" si="102"/>
        <v>5994</v>
      </c>
      <c r="AV40" s="118">
        <f t="shared" si="12"/>
        <v>387608</v>
      </c>
      <c r="AW40" s="118">
        <f>SUM(AW34:AW39)</f>
        <v>366198</v>
      </c>
      <c r="AX40" s="118">
        <f t="shared" si="102"/>
        <v>21410</v>
      </c>
      <c r="AY40" s="180">
        <f>SUM(AY34:AY39)</f>
        <v>0</v>
      </c>
      <c r="AZ40" s="191">
        <f t="shared" ref="AZ40:BN40" si="103">SUM(AZ34:AZ39)</f>
        <v>3304526</v>
      </c>
      <c r="BA40" s="118">
        <f t="shared" si="103"/>
        <v>0</v>
      </c>
      <c r="BB40" s="118">
        <f>SUM(BR40,BZ40,BJ40)</f>
        <v>129484</v>
      </c>
      <c r="BC40" s="118">
        <f>SUM(BS40,CA40,BK40)</f>
        <v>71956.399999999994</v>
      </c>
      <c r="BD40" s="118">
        <f t="shared" si="15"/>
        <v>3505966.4</v>
      </c>
      <c r="BE40" s="118">
        <f>SUM(BE34:BE39)</f>
        <v>2931559.4</v>
      </c>
      <c r="BF40" s="118">
        <f>SUM(BF34:BF39)</f>
        <v>574407</v>
      </c>
      <c r="BG40" s="180">
        <f t="shared" si="103"/>
        <v>0</v>
      </c>
      <c r="BH40" s="191">
        <f t="shared" si="103"/>
        <v>2122087</v>
      </c>
      <c r="BI40" s="118">
        <f t="shared" si="103"/>
        <v>0</v>
      </c>
      <c r="BJ40" s="118">
        <f t="shared" si="103"/>
        <v>28723</v>
      </c>
      <c r="BK40" s="118">
        <f t="shared" si="103"/>
        <v>16516.400000000001</v>
      </c>
      <c r="BL40" s="191">
        <f t="shared" si="17"/>
        <v>2167326.4</v>
      </c>
      <c r="BM40" s="118">
        <f>SUM(BM34:BM39)</f>
        <v>1876242.4</v>
      </c>
      <c r="BN40" s="118">
        <f t="shared" si="103"/>
        <v>291084</v>
      </c>
      <c r="BO40" s="180">
        <f>SUM(BO34:BO39)</f>
        <v>0</v>
      </c>
      <c r="BP40" s="191">
        <f t="shared" ref="BP40:BV40" si="104">SUM(BP34:BP39)</f>
        <v>449691</v>
      </c>
      <c r="BQ40" s="118">
        <f t="shared" si="104"/>
        <v>0</v>
      </c>
      <c r="BR40" s="118">
        <f t="shared" si="104"/>
        <v>60996</v>
      </c>
      <c r="BS40" s="118">
        <f t="shared" si="104"/>
        <v>32648</v>
      </c>
      <c r="BT40" s="118">
        <f t="shared" si="18"/>
        <v>543335</v>
      </c>
      <c r="BU40" s="118">
        <f>SUM(BU34:BU39)</f>
        <v>453614</v>
      </c>
      <c r="BV40" s="118">
        <f t="shared" si="104"/>
        <v>89721</v>
      </c>
      <c r="BW40" s="180">
        <f>SUM(BW34:BW39)</f>
        <v>0</v>
      </c>
      <c r="BX40" s="191">
        <f t="shared" ref="BX40:CD40" si="105">SUM(BX34:BX39)</f>
        <v>732748</v>
      </c>
      <c r="BY40" s="118">
        <f t="shared" si="105"/>
        <v>0</v>
      </c>
      <c r="BZ40" s="118">
        <f t="shared" si="105"/>
        <v>39765</v>
      </c>
      <c r="CA40" s="118">
        <f t="shared" si="105"/>
        <v>22792</v>
      </c>
      <c r="CB40" s="118">
        <f t="shared" si="19"/>
        <v>795305</v>
      </c>
      <c r="CC40" s="118">
        <f>SUM(CC34:CC39)</f>
        <v>601703</v>
      </c>
      <c r="CD40" s="118">
        <f t="shared" si="105"/>
        <v>193602</v>
      </c>
      <c r="CE40" s="180">
        <f>SUM(CE34:CE39)</f>
        <v>0</v>
      </c>
      <c r="CF40" s="191">
        <f>SUM(CF34:CF39)</f>
        <v>3472711</v>
      </c>
      <c r="CG40" s="118">
        <f>SUM(CG34:CG39)</f>
        <v>0</v>
      </c>
      <c r="CH40" s="118">
        <f>SUM(CH34:CH39)</f>
        <v>40658</v>
      </c>
      <c r="CI40" s="118">
        <f>SUM(CI34:CI39)</f>
        <v>3127</v>
      </c>
      <c r="CJ40" s="118">
        <f t="shared" si="20"/>
        <v>3516496</v>
      </c>
      <c r="CK40" s="118">
        <f>SUM(CK34:CK39)</f>
        <v>2817454</v>
      </c>
      <c r="CL40" s="118">
        <f>SUM(CL34:CL39)</f>
        <v>699042</v>
      </c>
      <c r="CM40" s="180">
        <f>SUM(CM34:CM39)</f>
        <v>0</v>
      </c>
      <c r="CN40" s="250"/>
    </row>
    <row r="41" spans="1:92" s="139" customFormat="1" ht="30" customHeight="1" x14ac:dyDescent="0.2">
      <c r="A41" s="340" t="s">
        <v>4</v>
      </c>
      <c r="B41" s="341"/>
      <c r="C41" s="342"/>
      <c r="D41" s="175">
        <f>+D40+D32</f>
        <v>38802123</v>
      </c>
      <c r="E41" s="132">
        <v>0</v>
      </c>
      <c r="F41" s="132">
        <f t="shared" ref="F41:L41" si="106">+F40+F32</f>
        <v>0.4</v>
      </c>
      <c r="G41" s="132">
        <f t="shared" si="106"/>
        <v>1152130</v>
      </c>
      <c r="H41" s="132">
        <f t="shared" si="106"/>
        <v>690522</v>
      </c>
      <c r="I41" s="132">
        <f>+I40+I32</f>
        <v>40644775</v>
      </c>
      <c r="J41" s="132">
        <f>+J40+J32</f>
        <v>28794187</v>
      </c>
      <c r="K41" s="132">
        <f t="shared" si="106"/>
        <v>11840588</v>
      </c>
      <c r="L41" s="176">
        <f t="shared" si="106"/>
        <v>10000</v>
      </c>
      <c r="M41" s="175">
        <f>+M40+M32</f>
        <v>33811265</v>
      </c>
      <c r="N41" s="132">
        <f>+N40+N32</f>
        <v>0</v>
      </c>
      <c r="O41" s="132">
        <f>+O40+O32</f>
        <v>888346.4</v>
      </c>
      <c r="P41" s="132">
        <f>+P40+P32</f>
        <v>598376</v>
      </c>
      <c r="Q41" s="132">
        <f t="shared" si="10"/>
        <v>35297987.399999999</v>
      </c>
      <c r="R41" s="132">
        <f>+Q41-S41-T41</f>
        <v>24522153.399999999</v>
      </c>
      <c r="S41" s="132">
        <f>S32+S40</f>
        <v>10775834</v>
      </c>
      <c r="T41" s="176">
        <f>T32+T40</f>
        <v>0</v>
      </c>
      <c r="U41" s="175">
        <f t="shared" ref="U41:AB41" si="107">U32+U40</f>
        <v>4439811</v>
      </c>
      <c r="V41" s="132">
        <f t="shared" si="107"/>
        <v>0</v>
      </c>
      <c r="W41" s="132">
        <f t="shared" si="107"/>
        <v>266424.59999999998</v>
      </c>
      <c r="X41" s="132">
        <f t="shared" si="107"/>
        <v>159210</v>
      </c>
      <c r="Y41" s="132">
        <f t="shared" si="98"/>
        <v>4865445.5999999996</v>
      </c>
      <c r="Z41" s="132">
        <f t="shared" si="39"/>
        <v>4387661.5999999996</v>
      </c>
      <c r="AA41" s="132">
        <f t="shared" si="107"/>
        <v>467784</v>
      </c>
      <c r="AB41" s="176">
        <f t="shared" si="107"/>
        <v>10000</v>
      </c>
      <c r="AC41" s="175">
        <f t="shared" ref="AC41:AJ41" si="108">AC32+AC40</f>
        <v>4699620</v>
      </c>
      <c r="AD41" s="132">
        <f t="shared" si="108"/>
        <v>0</v>
      </c>
      <c r="AE41" s="132">
        <f t="shared" si="108"/>
        <v>249209</v>
      </c>
      <c r="AF41" s="132">
        <f t="shared" si="108"/>
        <v>2081</v>
      </c>
      <c r="AG41" s="132">
        <f t="shared" si="11"/>
        <v>4950910</v>
      </c>
      <c r="AH41" s="132">
        <f t="shared" si="108"/>
        <v>3904140</v>
      </c>
      <c r="AI41" s="132">
        <f t="shared" si="108"/>
        <v>1046770</v>
      </c>
      <c r="AJ41" s="176">
        <f t="shared" si="108"/>
        <v>0</v>
      </c>
      <c r="AK41" s="165"/>
      <c r="AL41" s="132"/>
      <c r="AM41" s="132"/>
      <c r="AN41" s="132"/>
      <c r="AO41" s="132"/>
      <c r="AP41" s="132"/>
      <c r="AQ41" s="205"/>
      <c r="AR41" s="175">
        <f t="shared" ref="AR41:AY41" si="109">AR32+AR40</f>
        <v>403396</v>
      </c>
      <c r="AS41" s="132">
        <f t="shared" si="109"/>
        <v>0</v>
      </c>
      <c r="AT41" s="132">
        <f t="shared" si="109"/>
        <v>3218</v>
      </c>
      <c r="AU41" s="132">
        <f t="shared" si="109"/>
        <v>5994</v>
      </c>
      <c r="AV41" s="132">
        <f t="shared" si="12"/>
        <v>412608</v>
      </c>
      <c r="AW41" s="132">
        <f>AW32+AW40</f>
        <v>391198</v>
      </c>
      <c r="AX41" s="132">
        <f t="shared" si="109"/>
        <v>21410</v>
      </c>
      <c r="AY41" s="176">
        <f t="shared" si="109"/>
        <v>0</v>
      </c>
      <c r="AZ41" s="175">
        <f t="shared" ref="AZ41:BO41" si="110">AZ32+AZ40</f>
        <v>3618392</v>
      </c>
      <c r="BA41" s="132">
        <f t="shared" si="110"/>
        <v>0</v>
      </c>
      <c r="BB41" s="132">
        <f>SUM(BR41,BZ41,BJ41)</f>
        <v>129484</v>
      </c>
      <c r="BC41" s="132">
        <f>SUM(BS41,CA41,BK41)</f>
        <v>71956.399999999994</v>
      </c>
      <c r="BD41" s="132">
        <f t="shared" si="15"/>
        <v>3819832.4</v>
      </c>
      <c r="BE41" s="132">
        <f>BE32+BE40</f>
        <v>3214432.4</v>
      </c>
      <c r="BF41" s="132">
        <f>BF32+BF40</f>
        <v>605400</v>
      </c>
      <c r="BG41" s="176">
        <f t="shared" si="110"/>
        <v>0</v>
      </c>
      <c r="BH41" s="175">
        <f t="shared" si="110"/>
        <v>2295893</v>
      </c>
      <c r="BI41" s="132">
        <f t="shared" si="110"/>
        <v>0</v>
      </c>
      <c r="BJ41" s="132">
        <f t="shared" si="110"/>
        <v>28723</v>
      </c>
      <c r="BK41" s="132">
        <f t="shared" si="110"/>
        <v>16516.400000000001</v>
      </c>
      <c r="BL41" s="132">
        <f t="shared" si="17"/>
        <v>2341132.4</v>
      </c>
      <c r="BM41" s="132">
        <f>BM32+BM40</f>
        <v>2050048.4</v>
      </c>
      <c r="BN41" s="132">
        <f t="shared" si="110"/>
        <v>291084</v>
      </c>
      <c r="BO41" s="176">
        <f t="shared" si="110"/>
        <v>0</v>
      </c>
      <c r="BP41" s="175">
        <f t="shared" ref="BP41:BW41" si="111">BP32+BP40</f>
        <v>449751</v>
      </c>
      <c r="BQ41" s="132">
        <f t="shared" si="111"/>
        <v>0</v>
      </c>
      <c r="BR41" s="132">
        <f t="shared" si="111"/>
        <v>60996</v>
      </c>
      <c r="BS41" s="132">
        <f t="shared" si="111"/>
        <v>32648</v>
      </c>
      <c r="BT41" s="132">
        <f t="shared" si="18"/>
        <v>543395</v>
      </c>
      <c r="BU41" s="132">
        <f>BU32+BU40</f>
        <v>453674</v>
      </c>
      <c r="BV41" s="132">
        <f t="shared" si="111"/>
        <v>89721</v>
      </c>
      <c r="BW41" s="176">
        <f t="shared" si="111"/>
        <v>0</v>
      </c>
      <c r="BX41" s="175">
        <f t="shared" ref="BX41:CE41" si="112">BX32+BX40</f>
        <v>872748</v>
      </c>
      <c r="BY41" s="132">
        <f t="shared" si="112"/>
        <v>0</v>
      </c>
      <c r="BZ41" s="132">
        <f t="shared" si="112"/>
        <v>39765</v>
      </c>
      <c r="CA41" s="132">
        <f t="shared" si="112"/>
        <v>22792</v>
      </c>
      <c r="CB41" s="132">
        <f t="shared" si="19"/>
        <v>935305</v>
      </c>
      <c r="CC41" s="132">
        <f>CC32+CC40</f>
        <v>710710</v>
      </c>
      <c r="CD41" s="132">
        <f t="shared" si="112"/>
        <v>224595</v>
      </c>
      <c r="CE41" s="176">
        <f t="shared" si="112"/>
        <v>0</v>
      </c>
      <c r="CF41" s="175">
        <f>CF32+CF40</f>
        <v>3670693</v>
      </c>
      <c r="CG41" s="132">
        <f>CG32+CG40</f>
        <v>0</v>
      </c>
      <c r="CH41" s="132">
        <f>CH32+CH40</f>
        <v>40658</v>
      </c>
      <c r="CI41" s="132">
        <f>CI32+CI40</f>
        <v>3127</v>
      </c>
      <c r="CJ41" s="132">
        <f t="shared" si="20"/>
        <v>3714478</v>
      </c>
      <c r="CK41" s="132">
        <f>CK32+CK40</f>
        <v>3015436</v>
      </c>
      <c r="CL41" s="132">
        <f>CL32+CL40</f>
        <v>699042</v>
      </c>
      <c r="CM41" s="176">
        <f>CM32+CM40</f>
        <v>0</v>
      </c>
      <c r="CN41" s="251"/>
    </row>
    <row r="42" spans="1:92" s="154" customFormat="1" ht="28.5" customHeight="1" x14ac:dyDescent="0.15">
      <c r="A42" s="332" t="s">
        <v>1</v>
      </c>
      <c r="B42" s="333"/>
      <c r="C42" s="334"/>
      <c r="D42" s="177"/>
      <c r="E42" s="122"/>
      <c r="F42" s="156"/>
      <c r="G42" s="157"/>
      <c r="H42" s="157"/>
      <c r="I42" s="156"/>
      <c r="J42" s="156"/>
      <c r="K42" s="156"/>
      <c r="L42" s="178"/>
      <c r="M42" s="192"/>
      <c r="N42" s="156"/>
      <c r="O42" s="156"/>
      <c r="P42" s="156"/>
      <c r="Q42" s="156"/>
      <c r="R42" s="156"/>
      <c r="S42" s="122"/>
      <c r="T42" s="193"/>
      <c r="U42" s="192"/>
      <c r="V42" s="122"/>
      <c r="W42" s="122"/>
      <c r="X42" s="122"/>
      <c r="Y42" s="156"/>
      <c r="Z42" s="155"/>
      <c r="AA42" s="122"/>
      <c r="AB42" s="193"/>
      <c r="AC42" s="192"/>
      <c r="AD42" s="122"/>
      <c r="AE42" s="122"/>
      <c r="AF42" s="122"/>
      <c r="AG42" s="156"/>
      <c r="AH42" s="122"/>
      <c r="AI42" s="122"/>
      <c r="AJ42" s="193"/>
      <c r="AK42" s="166"/>
      <c r="AL42" s="122"/>
      <c r="AM42" s="122"/>
      <c r="AN42" s="122"/>
      <c r="AO42" s="122"/>
      <c r="AP42" s="122"/>
      <c r="AQ42" s="206"/>
      <c r="AR42" s="192"/>
      <c r="AS42" s="122"/>
      <c r="AT42" s="122"/>
      <c r="AU42" s="122"/>
      <c r="AV42" s="156"/>
      <c r="AW42" s="122"/>
      <c r="AX42" s="122"/>
      <c r="AY42" s="193"/>
      <c r="AZ42" s="192"/>
      <c r="BA42" s="122"/>
      <c r="BB42" s="158"/>
      <c r="BC42" s="158"/>
      <c r="BD42" s="122"/>
      <c r="BE42" s="122"/>
      <c r="BF42" s="122"/>
      <c r="BG42" s="193"/>
      <c r="BH42" s="192"/>
      <c r="BI42" s="122"/>
      <c r="BJ42" s="122"/>
      <c r="BK42" s="122"/>
      <c r="BL42" s="156"/>
      <c r="BM42" s="122"/>
      <c r="BN42" s="122"/>
      <c r="BO42" s="193"/>
      <c r="BP42" s="192"/>
      <c r="BQ42" s="122"/>
      <c r="BR42" s="122"/>
      <c r="BS42" s="122"/>
      <c r="BT42" s="156"/>
      <c r="BU42" s="122"/>
      <c r="BV42" s="122"/>
      <c r="BW42" s="193"/>
      <c r="BX42" s="192"/>
      <c r="BY42" s="122"/>
      <c r="BZ42" s="122"/>
      <c r="CA42" s="122"/>
      <c r="CB42" s="156"/>
      <c r="CC42" s="122"/>
      <c r="CD42" s="122"/>
      <c r="CE42" s="193"/>
      <c r="CF42" s="192"/>
      <c r="CG42" s="122"/>
      <c r="CH42" s="122"/>
      <c r="CI42" s="122"/>
      <c r="CJ42" s="156"/>
      <c r="CK42" s="122"/>
      <c r="CL42" s="122"/>
      <c r="CM42" s="193"/>
      <c r="CN42" s="243"/>
    </row>
    <row r="43" spans="1:92" s="135" customFormat="1" ht="12" x14ac:dyDescent="0.15">
      <c r="A43" s="84" t="s">
        <v>60</v>
      </c>
      <c r="B43" s="330" t="s">
        <v>7</v>
      </c>
      <c r="C43" s="331"/>
      <c r="D43" s="171">
        <f>+M43+U43+AC43+AR43+AZ43+CF43</f>
        <v>11342643</v>
      </c>
      <c r="E43" s="109">
        <v>0</v>
      </c>
      <c r="F43" s="129">
        <f t="shared" ref="F43:H58" si="113">+N43+V43+AD43+AS43+BA43+CG43</f>
        <v>0</v>
      </c>
      <c r="G43" s="129">
        <f t="shared" si="113"/>
        <v>261443.4</v>
      </c>
      <c r="H43" s="129">
        <f t="shared" si="113"/>
        <v>98789.5</v>
      </c>
      <c r="I43" s="129">
        <f>+Q43+Y43+AG43+AV43+BD43+CJ43</f>
        <v>11702874.899999999</v>
      </c>
      <c r="J43" s="129">
        <f>+R43+Z43+AH43+AW43+BE43+CK43</f>
        <v>9656761.8999999985</v>
      </c>
      <c r="K43" s="112">
        <f t="shared" ref="K43:L69" si="114">+S43+AA43+AI43+AX43+BF43+CL43</f>
        <v>2046113</v>
      </c>
      <c r="L43" s="170">
        <f t="shared" si="114"/>
        <v>0</v>
      </c>
      <c r="M43" s="171">
        <v>316231</v>
      </c>
      <c r="N43" s="102"/>
      <c r="O43" s="102">
        <v>-207</v>
      </c>
      <c r="P43" s="102">
        <v>-5492</v>
      </c>
      <c r="Q43" s="102">
        <f t="shared" si="10"/>
        <v>310532</v>
      </c>
      <c r="R43" s="102">
        <f>+Q43-S43-T43</f>
        <v>196437</v>
      </c>
      <c r="S43" s="109">
        <v>114095</v>
      </c>
      <c r="T43" s="174"/>
      <c r="U43" s="171">
        <v>2306565</v>
      </c>
      <c r="V43" s="109"/>
      <c r="W43" s="109">
        <v>66254</v>
      </c>
      <c r="X43" s="109">
        <v>2861</v>
      </c>
      <c r="Y43" s="102">
        <f>+V43+U43+W43+X43-1</f>
        <v>2375679</v>
      </c>
      <c r="Z43" s="109">
        <f t="shared" si="39"/>
        <v>2194883</v>
      </c>
      <c r="AA43" s="109">
        <v>180796</v>
      </c>
      <c r="AB43" s="174"/>
      <c r="AC43" s="171">
        <v>3256738</v>
      </c>
      <c r="AD43" s="109"/>
      <c r="AE43" s="109">
        <v>85821</v>
      </c>
      <c r="AF43" s="109">
        <v>31699.599999999999</v>
      </c>
      <c r="AG43" s="102">
        <f t="shared" si="11"/>
        <v>3374258.6</v>
      </c>
      <c r="AH43" s="109">
        <f t="shared" ref="AH43:AH54" si="115">AG43-AI43-AJ43</f>
        <v>2722056.6</v>
      </c>
      <c r="AI43" s="109">
        <v>652202</v>
      </c>
      <c r="AJ43" s="174"/>
      <c r="AK43" s="161"/>
      <c r="AL43" s="109"/>
      <c r="AM43" s="109"/>
      <c r="AN43" s="109"/>
      <c r="AO43" s="109"/>
      <c r="AP43" s="109"/>
      <c r="AQ43" s="201"/>
      <c r="AR43" s="171">
        <v>272937</v>
      </c>
      <c r="AS43" s="109"/>
      <c r="AT43" s="109">
        <v>66</v>
      </c>
      <c r="AU43" s="109">
        <v>5305</v>
      </c>
      <c r="AV43" s="109">
        <f t="shared" si="12"/>
        <v>278308</v>
      </c>
      <c r="AW43" s="109">
        <f t="shared" ref="AW43:AW54" si="116">AV43-AX43-AY43</f>
        <v>259234</v>
      </c>
      <c r="AX43" s="109">
        <v>19074</v>
      </c>
      <c r="AY43" s="174"/>
      <c r="AZ43" s="171">
        <f t="shared" ref="AZ43:BC46" si="117">SUM(BP43,BX43,BH43)</f>
        <v>2576763</v>
      </c>
      <c r="BA43" s="109">
        <f t="shared" si="117"/>
        <v>0</v>
      </c>
      <c r="BB43" s="109">
        <f t="shared" si="117"/>
        <v>103255.4</v>
      </c>
      <c r="BC43" s="109">
        <f t="shared" si="117"/>
        <v>61653.9</v>
      </c>
      <c r="BD43" s="102">
        <f t="shared" si="15"/>
        <v>2741672.3</v>
      </c>
      <c r="BE43" s="109">
        <f t="shared" ref="BE43:BG46" si="118">SUM(BU43,CC43,BM43)</f>
        <v>2278880.2999999998</v>
      </c>
      <c r="BF43" s="109">
        <f t="shared" si="118"/>
        <v>462792</v>
      </c>
      <c r="BG43" s="174">
        <f t="shared" si="118"/>
        <v>0</v>
      </c>
      <c r="BH43" s="171">
        <v>1754926</v>
      </c>
      <c r="BI43" s="109"/>
      <c r="BJ43" s="109">
        <v>18484</v>
      </c>
      <c r="BK43" s="109">
        <v>12726.5</v>
      </c>
      <c r="BL43" s="102">
        <f t="shared" si="17"/>
        <v>1786136.5</v>
      </c>
      <c r="BM43" s="109">
        <f t="shared" ref="BM43:BM54" si="119">BL43-BN43-BO43</f>
        <v>1528531.5</v>
      </c>
      <c r="BN43" s="109">
        <v>257605</v>
      </c>
      <c r="BO43" s="174"/>
      <c r="BP43" s="171">
        <v>370274</v>
      </c>
      <c r="BQ43" s="109"/>
      <c r="BR43" s="109">
        <v>52095.4</v>
      </c>
      <c r="BS43" s="109">
        <v>28757.4</v>
      </c>
      <c r="BT43" s="102">
        <f t="shared" si="18"/>
        <v>451126.80000000005</v>
      </c>
      <c r="BU43" s="109">
        <f t="shared" ref="BU43:BU54" si="120">BT43-BV43-BW43</f>
        <v>372995.80000000005</v>
      </c>
      <c r="BV43" s="109">
        <v>78131</v>
      </c>
      <c r="BW43" s="174"/>
      <c r="BX43" s="171">
        <v>451563</v>
      </c>
      <c r="BY43" s="109"/>
      <c r="BZ43" s="109">
        <v>32676</v>
      </c>
      <c r="CA43" s="109">
        <v>20170</v>
      </c>
      <c r="CB43" s="102">
        <f t="shared" si="19"/>
        <v>504409</v>
      </c>
      <c r="CC43" s="109">
        <f t="shared" ref="CC43:CC54" si="121">CB43-CD43-CE43</f>
        <v>377353</v>
      </c>
      <c r="CD43" s="109">
        <v>127056</v>
      </c>
      <c r="CE43" s="174"/>
      <c r="CF43" s="171">
        <v>2613409</v>
      </c>
      <c r="CG43" s="109"/>
      <c r="CH43" s="109">
        <v>6254</v>
      </c>
      <c r="CI43" s="109">
        <v>2762</v>
      </c>
      <c r="CJ43" s="109">
        <f t="shared" si="20"/>
        <v>2622425</v>
      </c>
      <c r="CK43" s="109">
        <f>CJ43-CL43-CM43</f>
        <v>2005271</v>
      </c>
      <c r="CL43" s="109">
        <v>617154</v>
      </c>
      <c r="CM43" s="174"/>
      <c r="CN43" s="246"/>
    </row>
    <row r="44" spans="1:92" s="135" customFormat="1" ht="12" x14ac:dyDescent="0.15">
      <c r="A44" s="84" t="s">
        <v>61</v>
      </c>
      <c r="B44" s="330" t="s">
        <v>8</v>
      </c>
      <c r="C44" s="331"/>
      <c r="D44" s="171">
        <f t="shared" ref="D44:D47" si="122">+M44+U44+AC44+AR44+AZ44+CF44</f>
        <v>1690645</v>
      </c>
      <c r="E44" s="109">
        <v>0</v>
      </c>
      <c r="F44" s="129">
        <f t="shared" si="113"/>
        <v>0</v>
      </c>
      <c r="G44" s="129">
        <f t="shared" si="113"/>
        <v>57952</v>
      </c>
      <c r="H44" s="129">
        <f t="shared" si="113"/>
        <v>-20904.5</v>
      </c>
      <c r="I44" s="129">
        <f t="shared" ref="I44:J47" si="123">+Q44+Y44+AG44+AV44+BD44+CJ44</f>
        <v>1727692.5</v>
      </c>
      <c r="J44" s="129">
        <f t="shared" si="123"/>
        <v>1152646.5</v>
      </c>
      <c r="K44" s="112">
        <f t="shared" si="114"/>
        <v>575046</v>
      </c>
      <c r="L44" s="170">
        <f t="shared" si="114"/>
        <v>0</v>
      </c>
      <c r="M44" s="171">
        <v>45262</v>
      </c>
      <c r="N44" s="102"/>
      <c r="O44" s="102">
        <v>-32</v>
      </c>
      <c r="P44" s="102">
        <v>-702</v>
      </c>
      <c r="Q44" s="102">
        <f t="shared" si="10"/>
        <v>44528</v>
      </c>
      <c r="R44" s="102">
        <f t="shared" ref="R44:R54" si="124">+Q44-S44-T44</f>
        <v>28206</v>
      </c>
      <c r="S44" s="109">
        <v>16322</v>
      </c>
      <c r="T44" s="174"/>
      <c r="U44" s="171">
        <v>313836</v>
      </c>
      <c r="V44" s="109"/>
      <c r="W44" s="109">
        <v>8962</v>
      </c>
      <c r="X44" s="109">
        <v>506</v>
      </c>
      <c r="Y44" s="102">
        <f t="shared" si="98"/>
        <v>323304</v>
      </c>
      <c r="Z44" s="109">
        <f t="shared" si="39"/>
        <v>22694</v>
      </c>
      <c r="AA44" s="109">
        <v>300610</v>
      </c>
      <c r="AB44" s="174"/>
      <c r="AC44" s="171">
        <v>540965</v>
      </c>
      <c r="AD44" s="109"/>
      <c r="AE44" s="109">
        <v>34171</v>
      </c>
      <c r="AF44" s="109">
        <v>-29778</v>
      </c>
      <c r="AG44" s="102">
        <f t="shared" si="11"/>
        <v>545358</v>
      </c>
      <c r="AH44" s="109">
        <f t="shared" si="115"/>
        <v>430264</v>
      </c>
      <c r="AI44" s="109">
        <v>115094</v>
      </c>
      <c r="AJ44" s="174"/>
      <c r="AK44" s="161"/>
      <c r="AL44" s="109"/>
      <c r="AM44" s="109"/>
      <c r="AN44" s="109"/>
      <c r="AO44" s="109"/>
      <c r="AP44" s="109"/>
      <c r="AQ44" s="201"/>
      <c r="AR44" s="171">
        <v>37400</v>
      </c>
      <c r="AS44" s="109"/>
      <c r="AT44" s="109">
        <v>10</v>
      </c>
      <c r="AU44" s="109">
        <v>689</v>
      </c>
      <c r="AV44" s="109">
        <f t="shared" si="12"/>
        <v>38099</v>
      </c>
      <c r="AW44" s="109">
        <f t="shared" si="116"/>
        <v>35764</v>
      </c>
      <c r="AX44" s="109">
        <v>2335</v>
      </c>
      <c r="AY44" s="174"/>
      <c r="AZ44" s="171">
        <f t="shared" si="117"/>
        <v>375094</v>
      </c>
      <c r="BA44" s="109">
        <f t="shared" si="117"/>
        <v>0</v>
      </c>
      <c r="BB44" s="109">
        <f t="shared" si="117"/>
        <v>13885</v>
      </c>
      <c r="BC44" s="109">
        <f t="shared" si="117"/>
        <v>8015.5</v>
      </c>
      <c r="BD44" s="102">
        <f t="shared" si="15"/>
        <v>396994.5</v>
      </c>
      <c r="BE44" s="109">
        <f t="shared" si="118"/>
        <v>336216.5</v>
      </c>
      <c r="BF44" s="109">
        <f t="shared" si="118"/>
        <v>60778</v>
      </c>
      <c r="BG44" s="174">
        <f t="shared" si="118"/>
        <v>0</v>
      </c>
      <c r="BH44" s="171">
        <v>256119</v>
      </c>
      <c r="BI44" s="109"/>
      <c r="BJ44" s="109">
        <v>2506</v>
      </c>
      <c r="BK44" s="109">
        <v>1655.5</v>
      </c>
      <c r="BL44" s="102">
        <f t="shared" si="17"/>
        <v>260280.5</v>
      </c>
      <c r="BM44" s="109">
        <f t="shared" si="119"/>
        <v>226792.5</v>
      </c>
      <c r="BN44" s="109">
        <v>33488</v>
      </c>
      <c r="BO44" s="174"/>
      <c r="BP44" s="171">
        <v>53768</v>
      </c>
      <c r="BQ44" s="109"/>
      <c r="BR44" s="109">
        <v>6988</v>
      </c>
      <c r="BS44" s="109">
        <v>3738</v>
      </c>
      <c r="BT44" s="102">
        <f t="shared" si="18"/>
        <v>64494</v>
      </c>
      <c r="BU44" s="109">
        <f t="shared" si="120"/>
        <v>53680</v>
      </c>
      <c r="BV44" s="109">
        <v>10814</v>
      </c>
      <c r="BW44" s="174"/>
      <c r="BX44" s="171">
        <v>65207</v>
      </c>
      <c r="BY44" s="109"/>
      <c r="BZ44" s="109">
        <v>4391</v>
      </c>
      <c r="CA44" s="109">
        <v>2622</v>
      </c>
      <c r="CB44" s="102">
        <f t="shared" si="19"/>
        <v>72220</v>
      </c>
      <c r="CC44" s="109">
        <f t="shared" si="121"/>
        <v>55744</v>
      </c>
      <c r="CD44" s="109">
        <v>16476</v>
      </c>
      <c r="CE44" s="174"/>
      <c r="CF44" s="171">
        <v>378088</v>
      </c>
      <c r="CG44" s="109"/>
      <c r="CH44" s="109">
        <v>956</v>
      </c>
      <c r="CI44" s="109">
        <v>365</v>
      </c>
      <c r="CJ44" s="109">
        <f t="shared" si="20"/>
        <v>379409</v>
      </c>
      <c r="CK44" s="109">
        <f>CJ44-CL44-CM44</f>
        <v>299502</v>
      </c>
      <c r="CL44" s="109">
        <v>79907</v>
      </c>
      <c r="CM44" s="174"/>
      <c r="CN44" s="246"/>
    </row>
    <row r="45" spans="1:92" s="135" customFormat="1" ht="12" x14ac:dyDescent="0.15">
      <c r="A45" s="84" t="s">
        <v>62</v>
      </c>
      <c r="B45" s="330" t="s">
        <v>0</v>
      </c>
      <c r="C45" s="331"/>
      <c r="D45" s="171">
        <f t="shared" si="122"/>
        <v>11934219</v>
      </c>
      <c r="E45" s="109">
        <v>0</v>
      </c>
      <c r="F45" s="129">
        <f t="shared" si="113"/>
        <v>0</v>
      </c>
      <c r="G45" s="129">
        <f t="shared" si="113"/>
        <v>52598.9</v>
      </c>
      <c r="H45" s="129">
        <f t="shared" si="113"/>
        <v>121202.1</v>
      </c>
      <c r="I45" s="129">
        <f t="shared" si="123"/>
        <v>12108020</v>
      </c>
      <c r="J45" s="129">
        <f t="shared" si="123"/>
        <v>9478073</v>
      </c>
      <c r="K45" s="112">
        <f t="shared" si="114"/>
        <v>2624884</v>
      </c>
      <c r="L45" s="170">
        <f t="shared" si="114"/>
        <v>5063</v>
      </c>
      <c r="M45" s="171">
        <f>8112002-30000</f>
        <v>8082002</v>
      </c>
      <c r="N45" s="102"/>
      <c r="O45" s="102">
        <v>36109.4</v>
      </c>
      <c r="P45" s="102">
        <v>-109360</v>
      </c>
      <c r="Q45" s="102">
        <f t="shared" si="10"/>
        <v>8008751.4000000004</v>
      </c>
      <c r="R45" s="102">
        <f t="shared" si="124"/>
        <v>5786526.4000000004</v>
      </c>
      <c r="S45" s="109">
        <v>2221625</v>
      </c>
      <c r="T45" s="174">
        <v>600</v>
      </c>
      <c r="U45" s="171">
        <v>1511510</v>
      </c>
      <c r="V45" s="109"/>
      <c r="W45" s="109">
        <v>-15111</v>
      </c>
      <c r="X45" s="109">
        <v>231291</v>
      </c>
      <c r="Y45" s="102">
        <f t="shared" si="98"/>
        <v>1727690</v>
      </c>
      <c r="Z45" s="109">
        <f t="shared" si="39"/>
        <v>1679010</v>
      </c>
      <c r="AA45" s="109">
        <v>44217</v>
      </c>
      <c r="AB45" s="174">
        <v>4463</v>
      </c>
      <c r="AC45" s="171">
        <v>901917</v>
      </c>
      <c r="AD45" s="109"/>
      <c r="AE45" s="109">
        <v>15693</v>
      </c>
      <c r="AF45" s="109">
        <v>-475.4</v>
      </c>
      <c r="AG45" s="102">
        <f t="shared" si="11"/>
        <v>917134.6</v>
      </c>
      <c r="AH45" s="109">
        <f t="shared" si="115"/>
        <v>637660.6</v>
      </c>
      <c r="AI45" s="109">
        <v>279474</v>
      </c>
      <c r="AJ45" s="174"/>
      <c r="AK45" s="161"/>
      <c r="AL45" s="109"/>
      <c r="AM45" s="109"/>
      <c r="AN45" s="109"/>
      <c r="AO45" s="109"/>
      <c r="AP45" s="109"/>
      <c r="AQ45" s="201"/>
      <c r="AR45" s="171">
        <v>93059</v>
      </c>
      <c r="AS45" s="109"/>
      <c r="AT45" s="109">
        <v>2778</v>
      </c>
      <c r="AU45" s="109">
        <v>-377</v>
      </c>
      <c r="AV45" s="109">
        <f t="shared" si="12"/>
        <v>95460</v>
      </c>
      <c r="AW45" s="109">
        <f t="shared" si="116"/>
        <v>95460</v>
      </c>
      <c r="AX45" s="109"/>
      <c r="AY45" s="174"/>
      <c r="AZ45" s="171">
        <f t="shared" si="117"/>
        <v>666535</v>
      </c>
      <c r="BA45" s="109">
        <f t="shared" si="117"/>
        <v>0</v>
      </c>
      <c r="BB45" s="109">
        <f t="shared" si="117"/>
        <v>10554.5</v>
      </c>
      <c r="BC45" s="109">
        <f t="shared" si="117"/>
        <v>25.5</v>
      </c>
      <c r="BD45" s="102">
        <f t="shared" si="15"/>
        <v>677115</v>
      </c>
      <c r="BE45" s="109">
        <f t="shared" si="118"/>
        <v>599529</v>
      </c>
      <c r="BF45" s="109">
        <f t="shared" si="118"/>
        <v>77586</v>
      </c>
      <c r="BG45" s="174">
        <f t="shared" si="118"/>
        <v>0</v>
      </c>
      <c r="BH45" s="171">
        <v>284848</v>
      </c>
      <c r="BI45" s="109"/>
      <c r="BJ45" s="109">
        <v>7534</v>
      </c>
      <c r="BK45" s="109"/>
      <c r="BL45" s="102">
        <f t="shared" si="17"/>
        <v>292382</v>
      </c>
      <c r="BM45" s="109">
        <f t="shared" si="119"/>
        <v>292382</v>
      </c>
      <c r="BN45" s="109">
        <v>0</v>
      </c>
      <c r="BO45" s="174"/>
      <c r="BP45" s="171">
        <v>25709</v>
      </c>
      <c r="BQ45" s="109"/>
      <c r="BR45" s="109">
        <v>637.5</v>
      </c>
      <c r="BS45" s="109">
        <v>152.5</v>
      </c>
      <c r="BT45" s="102">
        <f t="shared" si="18"/>
        <v>26499</v>
      </c>
      <c r="BU45" s="109">
        <f t="shared" si="120"/>
        <v>25723</v>
      </c>
      <c r="BV45" s="109">
        <v>776</v>
      </c>
      <c r="BW45" s="174"/>
      <c r="BX45" s="171">
        <v>355978</v>
      </c>
      <c r="BY45" s="109"/>
      <c r="BZ45" s="109">
        <v>2383</v>
      </c>
      <c r="CA45" s="109">
        <v>-127</v>
      </c>
      <c r="CB45" s="102">
        <f t="shared" si="19"/>
        <v>358234</v>
      </c>
      <c r="CC45" s="109">
        <f t="shared" si="121"/>
        <v>281424</v>
      </c>
      <c r="CD45" s="109">
        <v>76810</v>
      </c>
      <c r="CE45" s="174"/>
      <c r="CF45" s="171">
        <v>679196</v>
      </c>
      <c r="CG45" s="109"/>
      <c r="CH45" s="109">
        <v>2575</v>
      </c>
      <c r="CI45" s="109">
        <v>98</v>
      </c>
      <c r="CJ45" s="109">
        <f t="shared" si="20"/>
        <v>681869</v>
      </c>
      <c r="CK45" s="109">
        <f>CJ45-CL45-CM45</f>
        <v>679887</v>
      </c>
      <c r="CL45" s="109">
        <v>1982</v>
      </c>
      <c r="CM45" s="174"/>
      <c r="CN45" s="246"/>
    </row>
    <row r="46" spans="1:92" s="135" customFormat="1" ht="12" x14ac:dyDescent="0.15">
      <c r="A46" s="84" t="s">
        <v>63</v>
      </c>
      <c r="B46" s="330" t="s">
        <v>3</v>
      </c>
      <c r="C46" s="331"/>
      <c r="D46" s="171">
        <f t="shared" si="122"/>
        <v>430281</v>
      </c>
      <c r="E46" s="109">
        <v>0</v>
      </c>
      <c r="F46" s="129">
        <f t="shared" si="113"/>
        <v>0</v>
      </c>
      <c r="G46" s="129">
        <f t="shared" si="113"/>
        <v>0</v>
      </c>
      <c r="H46" s="129">
        <f t="shared" si="113"/>
        <v>-22468</v>
      </c>
      <c r="I46" s="129">
        <f t="shared" si="123"/>
        <v>407813</v>
      </c>
      <c r="J46" s="129">
        <f t="shared" si="123"/>
        <v>129100</v>
      </c>
      <c r="K46" s="112">
        <f t="shared" si="114"/>
        <v>278513</v>
      </c>
      <c r="L46" s="170">
        <f t="shared" si="114"/>
        <v>200</v>
      </c>
      <c r="M46" s="171">
        <v>430281</v>
      </c>
      <c r="N46" s="102"/>
      <c r="O46" s="102"/>
      <c r="P46" s="102">
        <v>-22468</v>
      </c>
      <c r="Q46" s="102">
        <f t="shared" si="10"/>
        <v>407813</v>
      </c>
      <c r="R46" s="102">
        <f t="shared" si="124"/>
        <v>129100</v>
      </c>
      <c r="S46" s="109">
        <v>278513</v>
      </c>
      <c r="T46" s="174">
        <v>200</v>
      </c>
      <c r="U46" s="171"/>
      <c r="V46" s="109"/>
      <c r="W46" s="109"/>
      <c r="X46" s="109"/>
      <c r="Y46" s="102">
        <f t="shared" si="98"/>
        <v>0</v>
      </c>
      <c r="Z46" s="109">
        <f t="shared" si="39"/>
        <v>0</v>
      </c>
      <c r="AA46" s="109"/>
      <c r="AB46" s="174"/>
      <c r="AC46" s="171"/>
      <c r="AD46" s="109"/>
      <c r="AE46" s="109"/>
      <c r="AF46" s="109"/>
      <c r="AG46" s="102">
        <f t="shared" si="11"/>
        <v>0</v>
      </c>
      <c r="AH46" s="109">
        <f t="shared" si="115"/>
        <v>0</v>
      </c>
      <c r="AI46" s="109"/>
      <c r="AJ46" s="174"/>
      <c r="AK46" s="161"/>
      <c r="AL46" s="109"/>
      <c r="AM46" s="109"/>
      <c r="AN46" s="109"/>
      <c r="AO46" s="109"/>
      <c r="AP46" s="109"/>
      <c r="AQ46" s="201"/>
      <c r="AR46" s="171"/>
      <c r="AS46" s="109"/>
      <c r="AT46" s="109"/>
      <c r="AU46" s="109"/>
      <c r="AV46" s="102">
        <f t="shared" si="12"/>
        <v>0</v>
      </c>
      <c r="AW46" s="109">
        <f t="shared" si="116"/>
        <v>0</v>
      </c>
      <c r="AX46" s="109"/>
      <c r="AY46" s="174"/>
      <c r="AZ46" s="171">
        <f t="shared" si="117"/>
        <v>0</v>
      </c>
      <c r="BA46" s="109">
        <f t="shared" si="117"/>
        <v>0</v>
      </c>
      <c r="BB46" s="105">
        <f t="shared" si="117"/>
        <v>0</v>
      </c>
      <c r="BC46" s="105">
        <f t="shared" si="117"/>
        <v>0</v>
      </c>
      <c r="BD46" s="109">
        <f t="shared" si="15"/>
        <v>0</v>
      </c>
      <c r="BE46" s="109">
        <f t="shared" si="118"/>
        <v>0</v>
      </c>
      <c r="BF46" s="109">
        <f t="shared" si="118"/>
        <v>0</v>
      </c>
      <c r="BG46" s="174">
        <f t="shared" si="118"/>
        <v>0</v>
      </c>
      <c r="BH46" s="171"/>
      <c r="BI46" s="109"/>
      <c r="BJ46" s="109"/>
      <c r="BK46" s="109"/>
      <c r="BL46" s="102">
        <f t="shared" si="17"/>
        <v>0</v>
      </c>
      <c r="BM46" s="109">
        <f t="shared" si="119"/>
        <v>0</v>
      </c>
      <c r="BN46" s="109"/>
      <c r="BO46" s="174"/>
      <c r="BP46" s="171"/>
      <c r="BQ46" s="109"/>
      <c r="BR46" s="109"/>
      <c r="BS46" s="109"/>
      <c r="BT46" s="102">
        <f t="shared" si="18"/>
        <v>0</v>
      </c>
      <c r="BU46" s="109">
        <f t="shared" si="120"/>
        <v>0</v>
      </c>
      <c r="BV46" s="109"/>
      <c r="BW46" s="174"/>
      <c r="BX46" s="171"/>
      <c r="BY46" s="109">
        <v>0</v>
      </c>
      <c r="BZ46" s="109"/>
      <c r="CA46" s="109"/>
      <c r="CB46" s="102">
        <f t="shared" si="19"/>
        <v>0</v>
      </c>
      <c r="CC46" s="109">
        <f t="shared" si="121"/>
        <v>0</v>
      </c>
      <c r="CD46" s="109"/>
      <c r="CE46" s="174"/>
      <c r="CF46" s="171"/>
      <c r="CG46" s="109"/>
      <c r="CH46" s="109"/>
      <c r="CI46" s="109"/>
      <c r="CJ46" s="102">
        <f t="shared" si="20"/>
        <v>0</v>
      </c>
      <c r="CK46" s="109">
        <f>CJ46-CL46-CM46</f>
        <v>0</v>
      </c>
      <c r="CL46" s="109"/>
      <c r="CM46" s="174"/>
      <c r="CN46" s="246"/>
    </row>
    <row r="47" spans="1:92" s="133" customFormat="1" ht="12" x14ac:dyDescent="0.15">
      <c r="A47" s="77" t="s">
        <v>64</v>
      </c>
      <c r="B47" s="343" t="s">
        <v>5</v>
      </c>
      <c r="C47" s="344"/>
      <c r="D47" s="171">
        <f t="shared" si="122"/>
        <v>5681444</v>
      </c>
      <c r="E47" s="102">
        <v>0</v>
      </c>
      <c r="F47" s="129">
        <f t="shared" si="113"/>
        <v>0</v>
      </c>
      <c r="G47" s="129">
        <f t="shared" si="113"/>
        <v>237420</v>
      </c>
      <c r="H47" s="129">
        <f t="shared" si="113"/>
        <v>492041.3</v>
      </c>
      <c r="I47" s="129">
        <f t="shared" si="123"/>
        <v>6410905.2999999998</v>
      </c>
      <c r="J47" s="129">
        <f t="shared" si="123"/>
        <v>4786860.3</v>
      </c>
      <c r="K47" s="112">
        <f t="shared" si="114"/>
        <v>1624045</v>
      </c>
      <c r="L47" s="170">
        <f t="shared" si="114"/>
        <v>0</v>
      </c>
      <c r="M47" s="169">
        <f>SUM(M48:M54)</f>
        <v>5681444</v>
      </c>
      <c r="N47" s="102">
        <f>SUM(N48:N54)</f>
        <v>0</v>
      </c>
      <c r="O47" s="102">
        <f>+O53+O54+O48+O51+O52</f>
        <v>27732</v>
      </c>
      <c r="P47" s="102">
        <f>+P53+P54+P48+P51+P52</f>
        <v>490383.3</v>
      </c>
      <c r="Q47" s="102">
        <f t="shared" si="10"/>
        <v>6199559.2999999998</v>
      </c>
      <c r="R47" s="102">
        <f t="shared" si="124"/>
        <v>4575514.3</v>
      </c>
      <c r="S47" s="102">
        <f>SUM(S48:S54)</f>
        <v>1624045</v>
      </c>
      <c r="T47" s="170">
        <f>SUM(T48:T54)</f>
        <v>0</v>
      </c>
      <c r="U47" s="169">
        <f>SUM(U48:U54)</f>
        <v>0</v>
      </c>
      <c r="V47" s="102">
        <f>SUM(V48:V54)</f>
        <v>0</v>
      </c>
      <c r="W47" s="102">
        <f t="shared" ref="W47:AF47" si="125">SUM(W48:W54)</f>
        <v>175197</v>
      </c>
      <c r="X47" s="102">
        <f t="shared" si="125"/>
        <v>1658</v>
      </c>
      <c r="Y47" s="102">
        <f t="shared" si="98"/>
        <v>176855</v>
      </c>
      <c r="Z47" s="109">
        <f t="shared" si="39"/>
        <v>176855</v>
      </c>
      <c r="AA47" s="102">
        <f t="shared" si="125"/>
        <v>0</v>
      </c>
      <c r="AB47" s="170">
        <f t="shared" si="125"/>
        <v>0</v>
      </c>
      <c r="AC47" s="169">
        <f t="shared" si="125"/>
        <v>0</v>
      </c>
      <c r="AD47" s="102">
        <f t="shared" si="125"/>
        <v>0</v>
      </c>
      <c r="AE47" s="102">
        <f t="shared" si="125"/>
        <v>2202</v>
      </c>
      <c r="AF47" s="102">
        <f t="shared" si="125"/>
        <v>0</v>
      </c>
      <c r="AG47" s="102">
        <f t="shared" si="11"/>
        <v>2202</v>
      </c>
      <c r="AH47" s="102">
        <f>SUM(AH48:AH54)</f>
        <v>2202</v>
      </c>
      <c r="AI47" s="102">
        <f>SUM(AI48:AI54)</f>
        <v>0</v>
      </c>
      <c r="AJ47" s="170">
        <f>SUM(AJ48:AJ54)</f>
        <v>0</v>
      </c>
      <c r="AK47" s="159"/>
      <c r="AL47" s="102"/>
      <c r="AM47" s="102"/>
      <c r="AN47" s="102"/>
      <c r="AO47" s="102"/>
      <c r="AP47" s="102"/>
      <c r="AQ47" s="199"/>
      <c r="AR47" s="169">
        <f>SUM(AR48:AR54)</f>
        <v>0</v>
      </c>
      <c r="AS47" s="102">
        <f>SUM(AS48:AS54)</f>
        <v>0</v>
      </c>
      <c r="AT47" s="102">
        <f>SUM(AT48:AT54)</f>
        <v>0</v>
      </c>
      <c r="AU47" s="102">
        <f>SUM(AU48:AU54)</f>
        <v>0</v>
      </c>
      <c r="AV47" s="102">
        <f t="shared" si="12"/>
        <v>0</v>
      </c>
      <c r="AW47" s="102">
        <f>SUM(AW48:AW54)</f>
        <v>0</v>
      </c>
      <c r="AX47" s="102">
        <f>SUM(AX48:AX54)</f>
        <v>0</v>
      </c>
      <c r="AY47" s="170">
        <f>SUM(AY48:AY54)</f>
        <v>0</v>
      </c>
      <c r="AZ47" s="169">
        <f t="shared" ref="AZ47:BK47" si="126">SUM(AZ48:AZ54)</f>
        <v>0</v>
      </c>
      <c r="BA47" s="102">
        <f t="shared" si="126"/>
        <v>0</v>
      </c>
      <c r="BB47" s="102">
        <f t="shared" ref="BB47:BC64" si="127">SUM(BR47,BZ47,BJ47)</f>
        <v>1789</v>
      </c>
      <c r="BC47" s="102">
        <f t="shared" si="127"/>
        <v>0</v>
      </c>
      <c r="BD47" s="102">
        <f t="shared" si="15"/>
        <v>1789</v>
      </c>
      <c r="BE47" s="102">
        <f>SUM(BE48:BE54)</f>
        <v>1789</v>
      </c>
      <c r="BF47" s="102">
        <f>SUM(BF48:BF54)</f>
        <v>0</v>
      </c>
      <c r="BG47" s="170">
        <f t="shared" si="126"/>
        <v>0</v>
      </c>
      <c r="BH47" s="169">
        <f t="shared" si="126"/>
        <v>0</v>
      </c>
      <c r="BI47" s="102">
        <f t="shared" si="126"/>
        <v>0</v>
      </c>
      <c r="BJ47" s="102">
        <f t="shared" si="126"/>
        <v>199</v>
      </c>
      <c r="BK47" s="102">
        <f t="shared" si="126"/>
        <v>0</v>
      </c>
      <c r="BL47" s="102">
        <f t="shared" si="17"/>
        <v>199</v>
      </c>
      <c r="BM47" s="102">
        <f>SUM(BM48:BM54)</f>
        <v>199</v>
      </c>
      <c r="BN47" s="102">
        <f t="shared" ref="BN47:CE47" si="128">SUM(BN48:BN54)</f>
        <v>0</v>
      </c>
      <c r="BO47" s="170">
        <f t="shared" si="128"/>
        <v>0</v>
      </c>
      <c r="BP47" s="169">
        <f t="shared" si="128"/>
        <v>0</v>
      </c>
      <c r="BQ47" s="102">
        <f t="shared" si="128"/>
        <v>0</v>
      </c>
      <c r="BR47" s="102">
        <f t="shared" si="128"/>
        <v>1275</v>
      </c>
      <c r="BS47" s="102">
        <f t="shared" si="128"/>
        <v>0</v>
      </c>
      <c r="BT47" s="102">
        <f t="shared" si="18"/>
        <v>1275</v>
      </c>
      <c r="BU47" s="102">
        <f>SUM(BU48:BU54)</f>
        <v>1275</v>
      </c>
      <c r="BV47" s="102">
        <f t="shared" si="128"/>
        <v>0</v>
      </c>
      <c r="BW47" s="170">
        <f t="shared" si="128"/>
        <v>0</v>
      </c>
      <c r="BX47" s="169">
        <f t="shared" si="128"/>
        <v>0</v>
      </c>
      <c r="BY47" s="102">
        <f t="shared" si="128"/>
        <v>0</v>
      </c>
      <c r="BZ47" s="102">
        <f t="shared" si="128"/>
        <v>315</v>
      </c>
      <c r="CA47" s="102">
        <f t="shared" si="128"/>
        <v>0</v>
      </c>
      <c r="CB47" s="102">
        <f t="shared" si="19"/>
        <v>315</v>
      </c>
      <c r="CC47" s="102">
        <f>SUM(CC48:CC54)</f>
        <v>315</v>
      </c>
      <c r="CD47" s="102">
        <f t="shared" si="128"/>
        <v>0</v>
      </c>
      <c r="CE47" s="170">
        <f t="shared" si="128"/>
        <v>0</v>
      </c>
      <c r="CF47" s="169">
        <f>SUM(CF48:CF54)</f>
        <v>0</v>
      </c>
      <c r="CG47" s="102">
        <f>SUM(CG48:CG54)</f>
        <v>0</v>
      </c>
      <c r="CH47" s="102">
        <f>SUM(CH48:CH54)</f>
        <v>30500</v>
      </c>
      <c r="CI47" s="102">
        <f>SUM(CI48:CI54)</f>
        <v>0</v>
      </c>
      <c r="CJ47" s="102">
        <f t="shared" si="20"/>
        <v>30500</v>
      </c>
      <c r="CK47" s="102">
        <f>SUM(CK48:CK54)</f>
        <v>30500</v>
      </c>
      <c r="CL47" s="102">
        <f>SUM(CL48:CL54)</f>
        <v>0</v>
      </c>
      <c r="CM47" s="170"/>
      <c r="CN47" s="244"/>
    </row>
    <row r="48" spans="1:92" s="134" customFormat="1" ht="12" x14ac:dyDescent="0.2">
      <c r="A48" s="80"/>
      <c r="B48" s="81" t="s">
        <v>71</v>
      </c>
      <c r="C48" s="82" t="s">
        <v>9</v>
      </c>
      <c r="D48" s="172">
        <f>+M48+U48+AC48+AR48+AZ48+CF48</f>
        <v>2010553</v>
      </c>
      <c r="E48" s="105">
        <v>0</v>
      </c>
      <c r="F48" s="220">
        <f t="shared" si="113"/>
        <v>0</v>
      </c>
      <c r="G48" s="220">
        <f t="shared" si="113"/>
        <v>329775</v>
      </c>
      <c r="H48" s="220">
        <f t="shared" si="113"/>
        <v>-2330</v>
      </c>
      <c r="I48" s="220">
        <f>+Q48+Y48+AG48+AV48+BD48+CJ48</f>
        <v>2337998</v>
      </c>
      <c r="J48" s="220">
        <f>+R48+Z48+AH48+AW48+BE48+CK48</f>
        <v>2337998</v>
      </c>
      <c r="K48" s="228">
        <f t="shared" si="114"/>
        <v>0</v>
      </c>
      <c r="L48" s="194">
        <f t="shared" si="114"/>
        <v>0</v>
      </c>
      <c r="M48" s="172">
        <v>2010553</v>
      </c>
      <c r="N48" s="106"/>
      <c r="O48" s="106">
        <v>120087</v>
      </c>
      <c r="P48" s="106">
        <v>-2330</v>
      </c>
      <c r="Q48" s="106">
        <f t="shared" si="10"/>
        <v>2128310</v>
      </c>
      <c r="R48" s="106">
        <f t="shared" si="124"/>
        <v>2128310</v>
      </c>
      <c r="S48" s="105"/>
      <c r="T48" s="188"/>
      <c r="U48" s="172"/>
      <c r="V48" s="105"/>
      <c r="W48" s="105">
        <v>175197</v>
      </c>
      <c r="X48" s="105"/>
      <c r="Y48" s="106">
        <f t="shared" si="98"/>
        <v>175197</v>
      </c>
      <c r="Z48" s="109">
        <f t="shared" si="39"/>
        <v>175197</v>
      </c>
      <c r="AA48" s="105"/>
      <c r="AB48" s="188"/>
      <c r="AC48" s="172"/>
      <c r="AD48" s="105"/>
      <c r="AE48" s="105">
        <v>2202</v>
      </c>
      <c r="AF48" s="105"/>
      <c r="AG48" s="102">
        <f t="shared" si="11"/>
        <v>2202</v>
      </c>
      <c r="AH48" s="105">
        <f t="shared" si="115"/>
        <v>2202</v>
      </c>
      <c r="AI48" s="105"/>
      <c r="AJ48" s="188"/>
      <c r="AK48" s="160"/>
      <c r="AL48" s="105"/>
      <c r="AM48" s="105"/>
      <c r="AN48" s="105"/>
      <c r="AO48" s="105"/>
      <c r="AP48" s="105"/>
      <c r="AQ48" s="200"/>
      <c r="AR48" s="172"/>
      <c r="AS48" s="105"/>
      <c r="AT48" s="105"/>
      <c r="AU48" s="105"/>
      <c r="AV48" s="102">
        <f t="shared" si="12"/>
        <v>0</v>
      </c>
      <c r="AW48" s="105">
        <f t="shared" si="116"/>
        <v>0</v>
      </c>
      <c r="AX48" s="105"/>
      <c r="AY48" s="188"/>
      <c r="AZ48" s="172">
        <f t="shared" ref="AZ48:AZ54" si="129">SUM(BP48,BX48,BH48)</f>
        <v>0</v>
      </c>
      <c r="BA48" s="105">
        <f t="shared" ref="BA48:BA54" si="130">SUM(BQ48,BY48,BI48)</f>
        <v>0</v>
      </c>
      <c r="BB48" s="105">
        <f t="shared" si="127"/>
        <v>1789</v>
      </c>
      <c r="BC48" s="105">
        <f t="shared" si="127"/>
        <v>0</v>
      </c>
      <c r="BD48" s="105">
        <f t="shared" si="15"/>
        <v>1789</v>
      </c>
      <c r="BE48" s="105">
        <f t="shared" ref="BE48:BE54" si="131">SUM(BU48,CC48,BM48)</f>
        <v>1789</v>
      </c>
      <c r="BF48" s="105">
        <f t="shared" ref="BF48:BF54" si="132">SUM(BV48,CD48,BN48)</f>
        <v>0</v>
      </c>
      <c r="BG48" s="188">
        <f t="shared" ref="BG48:BG54" si="133">SUM(BW48,CE48,BO48)</f>
        <v>0</v>
      </c>
      <c r="BH48" s="172"/>
      <c r="BI48" s="105"/>
      <c r="BJ48" s="105">
        <v>199</v>
      </c>
      <c r="BK48" s="105"/>
      <c r="BL48" s="102">
        <f t="shared" si="17"/>
        <v>199</v>
      </c>
      <c r="BM48" s="105">
        <f t="shared" si="119"/>
        <v>199</v>
      </c>
      <c r="BN48" s="105"/>
      <c r="BO48" s="188"/>
      <c r="BP48" s="172"/>
      <c r="BQ48" s="105"/>
      <c r="BR48" s="105">
        <v>1275</v>
      </c>
      <c r="BS48" s="105"/>
      <c r="BT48" s="102">
        <f t="shared" si="18"/>
        <v>1275</v>
      </c>
      <c r="BU48" s="105">
        <f t="shared" si="120"/>
        <v>1275</v>
      </c>
      <c r="BV48" s="105"/>
      <c r="BW48" s="188"/>
      <c r="BX48" s="172"/>
      <c r="BY48" s="105"/>
      <c r="BZ48" s="105">
        <v>315</v>
      </c>
      <c r="CA48" s="105"/>
      <c r="CB48" s="102">
        <f t="shared" si="19"/>
        <v>315</v>
      </c>
      <c r="CC48" s="105">
        <f t="shared" si="121"/>
        <v>315</v>
      </c>
      <c r="CD48" s="105"/>
      <c r="CE48" s="188"/>
      <c r="CF48" s="172"/>
      <c r="CG48" s="105"/>
      <c r="CH48" s="105">
        <v>30500</v>
      </c>
      <c r="CI48" s="105"/>
      <c r="CJ48" s="102">
        <f t="shared" si="20"/>
        <v>30500</v>
      </c>
      <c r="CK48" s="105">
        <f t="shared" ref="CK48:CK54" si="134">CJ48-CL48-CM48</f>
        <v>30500</v>
      </c>
      <c r="CL48" s="105"/>
      <c r="CM48" s="188"/>
      <c r="CN48" s="245"/>
    </row>
    <row r="49" spans="1:92" s="134" customFormat="1" ht="12" x14ac:dyDescent="0.2">
      <c r="A49" s="80"/>
      <c r="B49" s="81" t="s">
        <v>72</v>
      </c>
      <c r="C49" s="82" t="s">
        <v>114</v>
      </c>
      <c r="D49" s="172">
        <f t="shared" ref="D49:D54" si="135">+M49+U49+AC49+AR49+AZ49+CF49</f>
        <v>0</v>
      </c>
      <c r="E49" s="105">
        <f>SUM(,W49,AE49,AM49,AT49,BJ49,BR49,BZ49)</f>
        <v>0</v>
      </c>
      <c r="F49" s="220">
        <f t="shared" si="113"/>
        <v>0</v>
      </c>
      <c r="G49" s="220">
        <f t="shared" si="113"/>
        <v>0</v>
      </c>
      <c r="H49" s="220">
        <f t="shared" si="113"/>
        <v>0</v>
      </c>
      <c r="I49" s="220">
        <f t="shared" ref="I49:J54" si="136">+Q49+Y49+AG49+AV49+BD49+CJ49</f>
        <v>0</v>
      </c>
      <c r="J49" s="220">
        <f t="shared" si="136"/>
        <v>0</v>
      </c>
      <c r="K49" s="228">
        <f t="shared" si="114"/>
        <v>0</v>
      </c>
      <c r="L49" s="194">
        <f t="shared" si="114"/>
        <v>0</v>
      </c>
      <c r="M49" s="172"/>
      <c r="N49" s="106"/>
      <c r="O49" s="106"/>
      <c r="P49" s="106"/>
      <c r="Q49" s="106">
        <f t="shared" si="10"/>
        <v>0</v>
      </c>
      <c r="R49" s="106">
        <f t="shared" si="124"/>
        <v>0</v>
      </c>
      <c r="S49" s="105"/>
      <c r="T49" s="188"/>
      <c r="U49" s="172"/>
      <c r="V49" s="105"/>
      <c r="W49" s="105"/>
      <c r="X49" s="105"/>
      <c r="Y49" s="106"/>
      <c r="Z49" s="105">
        <f t="shared" si="39"/>
        <v>0</v>
      </c>
      <c r="AA49" s="105"/>
      <c r="AB49" s="188"/>
      <c r="AC49" s="172"/>
      <c r="AD49" s="105"/>
      <c r="AE49" s="105"/>
      <c r="AF49" s="105"/>
      <c r="AG49" s="102">
        <f t="shared" si="11"/>
        <v>0</v>
      </c>
      <c r="AH49" s="105">
        <f t="shared" si="115"/>
        <v>0</v>
      </c>
      <c r="AI49" s="105"/>
      <c r="AJ49" s="188"/>
      <c r="AK49" s="160"/>
      <c r="AL49" s="105"/>
      <c r="AM49" s="105"/>
      <c r="AN49" s="105"/>
      <c r="AO49" s="105"/>
      <c r="AP49" s="105"/>
      <c r="AQ49" s="200"/>
      <c r="AR49" s="172"/>
      <c r="AS49" s="105"/>
      <c r="AT49" s="105"/>
      <c r="AU49" s="105"/>
      <c r="AV49" s="102">
        <f t="shared" si="12"/>
        <v>0</v>
      </c>
      <c r="AW49" s="105">
        <f t="shared" si="116"/>
        <v>0</v>
      </c>
      <c r="AX49" s="105"/>
      <c r="AY49" s="188"/>
      <c r="AZ49" s="172">
        <f t="shared" si="129"/>
        <v>0</v>
      </c>
      <c r="BA49" s="105">
        <f t="shared" si="130"/>
        <v>0</v>
      </c>
      <c r="BB49" s="105">
        <f t="shared" si="127"/>
        <v>0</v>
      </c>
      <c r="BC49" s="105">
        <f t="shared" si="127"/>
        <v>0</v>
      </c>
      <c r="BD49" s="105">
        <f t="shared" si="15"/>
        <v>0</v>
      </c>
      <c r="BE49" s="105">
        <f t="shared" si="131"/>
        <v>0</v>
      </c>
      <c r="BF49" s="105">
        <f t="shared" si="132"/>
        <v>0</v>
      </c>
      <c r="BG49" s="188">
        <f t="shared" si="133"/>
        <v>0</v>
      </c>
      <c r="BH49" s="172"/>
      <c r="BI49" s="105"/>
      <c r="BJ49" s="105"/>
      <c r="BK49" s="105"/>
      <c r="BL49" s="102">
        <f t="shared" si="17"/>
        <v>0</v>
      </c>
      <c r="BM49" s="105">
        <f t="shared" si="119"/>
        <v>0</v>
      </c>
      <c r="BN49" s="105"/>
      <c r="BO49" s="188"/>
      <c r="BP49" s="172"/>
      <c r="BQ49" s="105"/>
      <c r="BR49" s="105"/>
      <c r="BS49" s="105"/>
      <c r="BT49" s="102">
        <f t="shared" si="18"/>
        <v>0</v>
      </c>
      <c r="BU49" s="105">
        <f t="shared" si="120"/>
        <v>0</v>
      </c>
      <c r="BV49" s="105"/>
      <c r="BW49" s="188"/>
      <c r="BX49" s="172"/>
      <c r="BY49" s="105"/>
      <c r="BZ49" s="105"/>
      <c r="CA49" s="105"/>
      <c r="CB49" s="102">
        <f t="shared" si="19"/>
        <v>0</v>
      </c>
      <c r="CC49" s="105">
        <f t="shared" si="121"/>
        <v>0</v>
      </c>
      <c r="CD49" s="105"/>
      <c r="CE49" s="188"/>
      <c r="CF49" s="172"/>
      <c r="CG49" s="105"/>
      <c r="CH49" s="105"/>
      <c r="CI49" s="105"/>
      <c r="CJ49" s="102">
        <f t="shared" si="20"/>
        <v>0</v>
      </c>
      <c r="CK49" s="105">
        <f t="shared" si="134"/>
        <v>0</v>
      </c>
      <c r="CL49" s="105"/>
      <c r="CM49" s="188"/>
      <c r="CN49" s="245"/>
    </row>
    <row r="50" spans="1:92" s="134" customFormat="1" ht="12" x14ac:dyDescent="0.2">
      <c r="A50" s="80"/>
      <c r="B50" s="81" t="s">
        <v>72</v>
      </c>
      <c r="C50" s="8" t="s">
        <v>105</v>
      </c>
      <c r="D50" s="172">
        <f t="shared" si="135"/>
        <v>0</v>
      </c>
      <c r="E50" s="105">
        <f>SUM(,W50,AE50,AM50,AT50,BJ50,BR50,BZ50)</f>
        <v>0</v>
      </c>
      <c r="F50" s="220">
        <f t="shared" si="113"/>
        <v>0</v>
      </c>
      <c r="G50" s="220">
        <f t="shared" si="113"/>
        <v>0</v>
      </c>
      <c r="H50" s="220">
        <f t="shared" si="113"/>
        <v>0</v>
      </c>
      <c r="I50" s="220">
        <f t="shared" si="136"/>
        <v>0</v>
      </c>
      <c r="J50" s="220">
        <f t="shared" si="136"/>
        <v>0</v>
      </c>
      <c r="K50" s="228">
        <f t="shared" si="114"/>
        <v>0</v>
      </c>
      <c r="L50" s="194">
        <f t="shared" si="114"/>
        <v>0</v>
      </c>
      <c r="M50" s="172"/>
      <c r="N50" s="106"/>
      <c r="O50" s="106"/>
      <c r="P50" s="106"/>
      <c r="Q50" s="106">
        <f t="shared" si="10"/>
        <v>0</v>
      </c>
      <c r="R50" s="106">
        <f t="shared" si="124"/>
        <v>0</v>
      </c>
      <c r="S50" s="105"/>
      <c r="T50" s="188"/>
      <c r="U50" s="172"/>
      <c r="V50" s="105"/>
      <c r="W50" s="105"/>
      <c r="X50" s="105"/>
      <c r="Y50" s="106"/>
      <c r="Z50" s="105">
        <f t="shared" si="39"/>
        <v>0</v>
      </c>
      <c r="AA50" s="105"/>
      <c r="AB50" s="188"/>
      <c r="AC50" s="172"/>
      <c r="AD50" s="105"/>
      <c r="AE50" s="105"/>
      <c r="AF50" s="105"/>
      <c r="AG50" s="102">
        <f t="shared" si="11"/>
        <v>0</v>
      </c>
      <c r="AH50" s="105">
        <f t="shared" si="115"/>
        <v>0</v>
      </c>
      <c r="AI50" s="105"/>
      <c r="AJ50" s="188"/>
      <c r="AK50" s="160"/>
      <c r="AL50" s="105"/>
      <c r="AM50" s="105"/>
      <c r="AN50" s="105"/>
      <c r="AO50" s="105"/>
      <c r="AP50" s="105"/>
      <c r="AQ50" s="200"/>
      <c r="AR50" s="172"/>
      <c r="AS50" s="105"/>
      <c r="AT50" s="105"/>
      <c r="AU50" s="105"/>
      <c r="AV50" s="102">
        <f t="shared" si="12"/>
        <v>0</v>
      </c>
      <c r="AW50" s="105">
        <f t="shared" si="116"/>
        <v>0</v>
      </c>
      <c r="AX50" s="105"/>
      <c r="AY50" s="188"/>
      <c r="AZ50" s="172">
        <f t="shared" si="129"/>
        <v>0</v>
      </c>
      <c r="BA50" s="105">
        <f t="shared" si="130"/>
        <v>0</v>
      </c>
      <c r="BB50" s="105">
        <f t="shared" si="127"/>
        <v>0</v>
      </c>
      <c r="BC50" s="105">
        <f t="shared" si="127"/>
        <v>0</v>
      </c>
      <c r="BD50" s="105">
        <f t="shared" si="15"/>
        <v>0</v>
      </c>
      <c r="BE50" s="105">
        <f t="shared" si="131"/>
        <v>0</v>
      </c>
      <c r="BF50" s="105">
        <f t="shared" si="132"/>
        <v>0</v>
      </c>
      <c r="BG50" s="188">
        <f t="shared" si="133"/>
        <v>0</v>
      </c>
      <c r="BH50" s="172"/>
      <c r="BI50" s="105"/>
      <c r="BJ50" s="105"/>
      <c r="BK50" s="105"/>
      <c r="BL50" s="102">
        <f t="shared" si="17"/>
        <v>0</v>
      </c>
      <c r="BM50" s="105">
        <f t="shared" si="119"/>
        <v>0</v>
      </c>
      <c r="BN50" s="105"/>
      <c r="BO50" s="188"/>
      <c r="BP50" s="172"/>
      <c r="BQ50" s="105"/>
      <c r="BR50" s="105"/>
      <c r="BS50" s="105"/>
      <c r="BT50" s="102">
        <f t="shared" si="18"/>
        <v>0</v>
      </c>
      <c r="BU50" s="105">
        <f t="shared" si="120"/>
        <v>0</v>
      </c>
      <c r="BV50" s="105"/>
      <c r="BW50" s="188"/>
      <c r="BX50" s="172"/>
      <c r="BY50" s="105"/>
      <c r="BZ50" s="105"/>
      <c r="CA50" s="105"/>
      <c r="CB50" s="102">
        <f t="shared" si="19"/>
        <v>0</v>
      </c>
      <c r="CC50" s="105">
        <f t="shared" si="121"/>
        <v>0</v>
      </c>
      <c r="CD50" s="105"/>
      <c r="CE50" s="188"/>
      <c r="CF50" s="172"/>
      <c r="CG50" s="105"/>
      <c r="CH50" s="105"/>
      <c r="CI50" s="105"/>
      <c r="CJ50" s="102">
        <f t="shared" si="20"/>
        <v>0</v>
      </c>
      <c r="CK50" s="105">
        <f t="shared" si="134"/>
        <v>0</v>
      </c>
      <c r="CL50" s="105"/>
      <c r="CM50" s="188"/>
      <c r="CN50" s="245"/>
    </row>
    <row r="51" spans="1:92" s="134" customFormat="1" ht="12" x14ac:dyDescent="0.2">
      <c r="A51" s="80"/>
      <c r="B51" s="81" t="s">
        <v>73</v>
      </c>
      <c r="C51" s="82" t="s">
        <v>109</v>
      </c>
      <c r="D51" s="172">
        <f t="shared" si="135"/>
        <v>71277</v>
      </c>
      <c r="E51" s="105">
        <v>0</v>
      </c>
      <c r="F51" s="220">
        <f t="shared" si="113"/>
        <v>0</v>
      </c>
      <c r="G51" s="220">
        <f t="shared" si="113"/>
        <v>0</v>
      </c>
      <c r="H51" s="220">
        <f t="shared" si="113"/>
        <v>-190</v>
      </c>
      <c r="I51" s="220">
        <f t="shared" si="136"/>
        <v>71087</v>
      </c>
      <c r="J51" s="220">
        <f t="shared" si="136"/>
        <v>0</v>
      </c>
      <c r="K51" s="228">
        <f t="shared" si="114"/>
        <v>71087</v>
      </c>
      <c r="L51" s="194">
        <f t="shared" si="114"/>
        <v>0</v>
      </c>
      <c r="M51" s="172">
        <v>71277</v>
      </c>
      <c r="N51" s="106"/>
      <c r="O51" s="106"/>
      <c r="P51" s="106">
        <v>-190</v>
      </c>
      <c r="Q51" s="106">
        <f t="shared" si="10"/>
        <v>71087</v>
      </c>
      <c r="R51" s="106">
        <f t="shared" si="124"/>
        <v>0</v>
      </c>
      <c r="S51" s="105">
        <v>71087</v>
      </c>
      <c r="T51" s="188"/>
      <c r="U51" s="172"/>
      <c r="V51" s="105"/>
      <c r="W51" s="105"/>
      <c r="X51" s="105"/>
      <c r="Y51" s="106">
        <f>+V51+U51+W51+X51</f>
        <v>0</v>
      </c>
      <c r="Z51" s="105">
        <f t="shared" si="39"/>
        <v>0</v>
      </c>
      <c r="AA51" s="105"/>
      <c r="AB51" s="188"/>
      <c r="AC51" s="172"/>
      <c r="AD51" s="105"/>
      <c r="AE51" s="105"/>
      <c r="AF51" s="105"/>
      <c r="AG51" s="102">
        <f t="shared" si="11"/>
        <v>0</v>
      </c>
      <c r="AH51" s="105">
        <f t="shared" si="115"/>
        <v>0</v>
      </c>
      <c r="AI51" s="105"/>
      <c r="AJ51" s="188"/>
      <c r="AK51" s="160"/>
      <c r="AL51" s="105"/>
      <c r="AM51" s="105"/>
      <c r="AN51" s="105"/>
      <c r="AO51" s="105"/>
      <c r="AP51" s="105"/>
      <c r="AQ51" s="200"/>
      <c r="AR51" s="172"/>
      <c r="AS51" s="105"/>
      <c r="AT51" s="105"/>
      <c r="AU51" s="105"/>
      <c r="AV51" s="102">
        <f t="shared" si="12"/>
        <v>0</v>
      </c>
      <c r="AW51" s="105">
        <f t="shared" si="116"/>
        <v>0</v>
      </c>
      <c r="AX51" s="105"/>
      <c r="AY51" s="188"/>
      <c r="AZ51" s="172">
        <f t="shared" si="129"/>
        <v>0</v>
      </c>
      <c r="BA51" s="105">
        <f t="shared" si="130"/>
        <v>0</v>
      </c>
      <c r="BB51" s="105">
        <f t="shared" si="127"/>
        <v>0</v>
      </c>
      <c r="BC51" s="105">
        <f t="shared" si="127"/>
        <v>0</v>
      </c>
      <c r="BD51" s="105">
        <f t="shared" si="15"/>
        <v>0</v>
      </c>
      <c r="BE51" s="105">
        <f t="shared" si="131"/>
        <v>0</v>
      </c>
      <c r="BF51" s="105">
        <f t="shared" si="132"/>
        <v>0</v>
      </c>
      <c r="BG51" s="188">
        <f t="shared" si="133"/>
        <v>0</v>
      </c>
      <c r="BH51" s="172"/>
      <c r="BI51" s="105"/>
      <c r="BJ51" s="105"/>
      <c r="BK51" s="105"/>
      <c r="BL51" s="102">
        <f t="shared" si="17"/>
        <v>0</v>
      </c>
      <c r="BM51" s="105">
        <f t="shared" si="119"/>
        <v>0</v>
      </c>
      <c r="BN51" s="105"/>
      <c r="BO51" s="188"/>
      <c r="BP51" s="172"/>
      <c r="BQ51" s="105"/>
      <c r="BR51" s="105"/>
      <c r="BS51" s="105"/>
      <c r="BT51" s="102">
        <f t="shared" si="18"/>
        <v>0</v>
      </c>
      <c r="BU51" s="105">
        <f t="shared" si="120"/>
        <v>0</v>
      </c>
      <c r="BV51" s="105"/>
      <c r="BW51" s="188"/>
      <c r="BX51" s="172"/>
      <c r="BY51" s="105"/>
      <c r="BZ51" s="105"/>
      <c r="CA51" s="105"/>
      <c r="CB51" s="102">
        <f t="shared" si="19"/>
        <v>0</v>
      </c>
      <c r="CC51" s="105">
        <f t="shared" si="121"/>
        <v>0</v>
      </c>
      <c r="CD51" s="105"/>
      <c r="CE51" s="188"/>
      <c r="CF51" s="172"/>
      <c r="CG51" s="105"/>
      <c r="CH51" s="105"/>
      <c r="CI51" s="105"/>
      <c r="CJ51" s="102">
        <f t="shared" si="20"/>
        <v>0</v>
      </c>
      <c r="CK51" s="105">
        <f t="shared" si="134"/>
        <v>0</v>
      </c>
      <c r="CL51" s="105"/>
      <c r="CM51" s="188"/>
      <c r="CN51" s="245"/>
    </row>
    <row r="52" spans="1:92" s="134" customFormat="1" ht="12" x14ac:dyDescent="0.2">
      <c r="A52" s="80"/>
      <c r="B52" s="81" t="s">
        <v>74</v>
      </c>
      <c r="C52" s="8" t="s">
        <v>106</v>
      </c>
      <c r="D52" s="172">
        <f t="shared" si="135"/>
        <v>2000</v>
      </c>
      <c r="E52" s="105">
        <f>SUM(,W52,AE52,AM52,AT52,BJ52,BR52,BZ52)</f>
        <v>0</v>
      </c>
      <c r="F52" s="220">
        <f t="shared" si="113"/>
        <v>0</v>
      </c>
      <c r="G52" s="220">
        <f t="shared" si="113"/>
        <v>0</v>
      </c>
      <c r="H52" s="220">
        <f t="shared" si="113"/>
        <v>0</v>
      </c>
      <c r="I52" s="220">
        <f t="shared" si="136"/>
        <v>2000</v>
      </c>
      <c r="J52" s="220">
        <f t="shared" si="136"/>
        <v>0</v>
      </c>
      <c r="K52" s="228">
        <f t="shared" si="114"/>
        <v>2000</v>
      </c>
      <c r="L52" s="194">
        <f t="shared" si="114"/>
        <v>0</v>
      </c>
      <c r="M52" s="172">
        <v>2000</v>
      </c>
      <c r="N52" s="106"/>
      <c r="O52" s="106"/>
      <c r="P52" s="106"/>
      <c r="Q52" s="106">
        <f t="shared" si="10"/>
        <v>2000</v>
      </c>
      <c r="R52" s="106">
        <f t="shared" si="124"/>
        <v>0</v>
      </c>
      <c r="S52" s="105">
        <v>2000</v>
      </c>
      <c r="T52" s="188"/>
      <c r="U52" s="172"/>
      <c r="V52" s="105"/>
      <c r="W52" s="105"/>
      <c r="X52" s="105"/>
      <c r="Y52" s="102"/>
      <c r="Z52" s="105">
        <f t="shared" si="39"/>
        <v>0</v>
      </c>
      <c r="AA52" s="105"/>
      <c r="AB52" s="188"/>
      <c r="AC52" s="172"/>
      <c r="AD52" s="105"/>
      <c r="AE52" s="105"/>
      <c r="AF52" s="105"/>
      <c r="AG52" s="102">
        <f t="shared" si="11"/>
        <v>0</v>
      </c>
      <c r="AH52" s="105">
        <f t="shared" si="115"/>
        <v>0</v>
      </c>
      <c r="AI52" s="105"/>
      <c r="AJ52" s="188"/>
      <c r="AK52" s="160"/>
      <c r="AL52" s="105"/>
      <c r="AM52" s="105"/>
      <c r="AN52" s="105"/>
      <c r="AO52" s="105"/>
      <c r="AP52" s="105"/>
      <c r="AQ52" s="200"/>
      <c r="AR52" s="172"/>
      <c r="AS52" s="105"/>
      <c r="AT52" s="105"/>
      <c r="AU52" s="105"/>
      <c r="AV52" s="102">
        <f t="shared" si="12"/>
        <v>0</v>
      </c>
      <c r="AW52" s="105">
        <f t="shared" si="116"/>
        <v>0</v>
      </c>
      <c r="AX52" s="105"/>
      <c r="AY52" s="188"/>
      <c r="AZ52" s="172">
        <f t="shared" si="129"/>
        <v>0</v>
      </c>
      <c r="BA52" s="105">
        <f t="shared" si="130"/>
        <v>0</v>
      </c>
      <c r="BB52" s="105">
        <f t="shared" si="127"/>
        <v>0</v>
      </c>
      <c r="BC52" s="105">
        <f t="shared" si="127"/>
        <v>0</v>
      </c>
      <c r="BD52" s="105">
        <f t="shared" si="15"/>
        <v>0</v>
      </c>
      <c r="BE52" s="105">
        <f t="shared" si="131"/>
        <v>0</v>
      </c>
      <c r="BF52" s="105">
        <f t="shared" si="132"/>
        <v>0</v>
      </c>
      <c r="BG52" s="188">
        <f t="shared" si="133"/>
        <v>0</v>
      </c>
      <c r="BH52" s="172"/>
      <c r="BI52" s="105"/>
      <c r="BJ52" s="105"/>
      <c r="BK52" s="105"/>
      <c r="BL52" s="102">
        <f t="shared" si="17"/>
        <v>0</v>
      </c>
      <c r="BM52" s="105">
        <f t="shared" si="119"/>
        <v>0</v>
      </c>
      <c r="BN52" s="105"/>
      <c r="BO52" s="188"/>
      <c r="BP52" s="172"/>
      <c r="BQ52" s="105"/>
      <c r="BR52" s="105"/>
      <c r="BS52" s="105"/>
      <c r="BT52" s="102">
        <f t="shared" si="18"/>
        <v>0</v>
      </c>
      <c r="BU52" s="105">
        <f t="shared" si="120"/>
        <v>0</v>
      </c>
      <c r="BV52" s="105"/>
      <c r="BW52" s="188"/>
      <c r="BX52" s="172"/>
      <c r="BY52" s="105"/>
      <c r="BZ52" s="105"/>
      <c r="CA52" s="105"/>
      <c r="CB52" s="102">
        <f t="shared" si="19"/>
        <v>0</v>
      </c>
      <c r="CC52" s="105">
        <f t="shared" si="121"/>
        <v>0</v>
      </c>
      <c r="CD52" s="105"/>
      <c r="CE52" s="188"/>
      <c r="CF52" s="172"/>
      <c r="CG52" s="105"/>
      <c r="CH52" s="105"/>
      <c r="CI52" s="105"/>
      <c r="CJ52" s="102">
        <f t="shared" si="20"/>
        <v>0</v>
      </c>
      <c r="CK52" s="105">
        <f t="shared" si="134"/>
        <v>0</v>
      </c>
      <c r="CL52" s="105"/>
      <c r="CM52" s="188"/>
      <c r="CN52" s="245"/>
    </row>
    <row r="53" spans="1:92" s="134" customFormat="1" ht="12" x14ac:dyDescent="0.2">
      <c r="A53" s="80"/>
      <c r="B53" s="81" t="s">
        <v>75</v>
      </c>
      <c r="C53" s="82" t="s">
        <v>107</v>
      </c>
      <c r="D53" s="172">
        <f t="shared" si="135"/>
        <v>2194789</v>
      </c>
      <c r="E53" s="105">
        <f>SUM(,W53,AE53,AM53,AT53,BJ53,BR53,BZ53)</f>
        <v>0</v>
      </c>
      <c r="F53" s="220">
        <f t="shared" si="113"/>
        <v>0</v>
      </c>
      <c r="G53" s="220">
        <f t="shared" si="113"/>
        <v>5508</v>
      </c>
      <c r="H53" s="220">
        <f t="shared" si="113"/>
        <v>18883</v>
      </c>
      <c r="I53" s="220">
        <f t="shared" si="136"/>
        <v>2219180</v>
      </c>
      <c r="J53" s="220">
        <f t="shared" si="136"/>
        <v>2140858</v>
      </c>
      <c r="K53" s="228">
        <f t="shared" si="114"/>
        <v>78322</v>
      </c>
      <c r="L53" s="194">
        <f t="shared" si="114"/>
        <v>0</v>
      </c>
      <c r="M53" s="172">
        <f>2002094+192695</f>
        <v>2194789</v>
      </c>
      <c r="N53" s="106"/>
      <c r="O53" s="106">
        <v>5508</v>
      </c>
      <c r="P53" s="106">
        <v>17225</v>
      </c>
      <c r="Q53" s="106">
        <f t="shared" si="10"/>
        <v>2217522</v>
      </c>
      <c r="R53" s="106">
        <f t="shared" si="124"/>
        <v>2139200</v>
      </c>
      <c r="S53" s="105">
        <v>78322</v>
      </c>
      <c r="T53" s="188"/>
      <c r="U53" s="172"/>
      <c r="V53" s="105"/>
      <c r="W53" s="105"/>
      <c r="X53" s="105">
        <v>1658</v>
      </c>
      <c r="Y53" s="106">
        <f>+V53+U53+W53+X53</f>
        <v>1658</v>
      </c>
      <c r="Z53" s="105">
        <f t="shared" si="39"/>
        <v>1658</v>
      </c>
      <c r="AA53" s="105"/>
      <c r="AB53" s="188"/>
      <c r="AC53" s="172"/>
      <c r="AD53" s="105"/>
      <c r="AE53" s="105"/>
      <c r="AF53" s="105"/>
      <c r="AG53" s="102">
        <f t="shared" si="11"/>
        <v>0</v>
      </c>
      <c r="AH53" s="105">
        <f t="shared" si="115"/>
        <v>0</v>
      </c>
      <c r="AI53" s="105"/>
      <c r="AJ53" s="188"/>
      <c r="AK53" s="160"/>
      <c r="AL53" s="105"/>
      <c r="AM53" s="105"/>
      <c r="AN53" s="105"/>
      <c r="AO53" s="105"/>
      <c r="AP53" s="105"/>
      <c r="AQ53" s="200"/>
      <c r="AR53" s="172"/>
      <c r="AS53" s="105"/>
      <c r="AT53" s="105"/>
      <c r="AU53" s="105"/>
      <c r="AV53" s="102">
        <f t="shared" si="12"/>
        <v>0</v>
      </c>
      <c r="AW53" s="105">
        <f t="shared" si="116"/>
        <v>0</v>
      </c>
      <c r="AX53" s="105"/>
      <c r="AY53" s="188"/>
      <c r="AZ53" s="172">
        <f t="shared" si="129"/>
        <v>0</v>
      </c>
      <c r="BA53" s="105">
        <f t="shared" si="130"/>
        <v>0</v>
      </c>
      <c r="BB53" s="105">
        <f t="shared" si="127"/>
        <v>0</v>
      </c>
      <c r="BC53" s="105">
        <f t="shared" si="127"/>
        <v>0</v>
      </c>
      <c r="BD53" s="105">
        <f t="shared" si="15"/>
        <v>0</v>
      </c>
      <c r="BE53" s="105">
        <f t="shared" si="131"/>
        <v>0</v>
      </c>
      <c r="BF53" s="105">
        <f t="shared" si="132"/>
        <v>0</v>
      </c>
      <c r="BG53" s="188">
        <f t="shared" si="133"/>
        <v>0</v>
      </c>
      <c r="BH53" s="172"/>
      <c r="BI53" s="105"/>
      <c r="BJ53" s="105"/>
      <c r="BK53" s="105"/>
      <c r="BL53" s="102">
        <f t="shared" si="17"/>
        <v>0</v>
      </c>
      <c r="BM53" s="105">
        <f t="shared" si="119"/>
        <v>0</v>
      </c>
      <c r="BN53" s="105"/>
      <c r="BO53" s="188"/>
      <c r="BP53" s="172"/>
      <c r="BQ53" s="105"/>
      <c r="BR53" s="105"/>
      <c r="BS53" s="105"/>
      <c r="BT53" s="102">
        <f t="shared" si="18"/>
        <v>0</v>
      </c>
      <c r="BU53" s="105">
        <f t="shared" si="120"/>
        <v>0</v>
      </c>
      <c r="BV53" s="105"/>
      <c r="BW53" s="188"/>
      <c r="BX53" s="172"/>
      <c r="BY53" s="105"/>
      <c r="BZ53" s="105"/>
      <c r="CA53" s="105"/>
      <c r="CB53" s="102">
        <f t="shared" si="19"/>
        <v>0</v>
      </c>
      <c r="CC53" s="105">
        <f t="shared" si="121"/>
        <v>0</v>
      </c>
      <c r="CD53" s="105"/>
      <c r="CE53" s="188"/>
      <c r="CF53" s="172"/>
      <c r="CG53" s="105"/>
      <c r="CH53" s="105"/>
      <c r="CI53" s="105"/>
      <c r="CJ53" s="102">
        <f t="shared" si="20"/>
        <v>0</v>
      </c>
      <c r="CK53" s="105">
        <f t="shared" si="134"/>
        <v>0</v>
      </c>
      <c r="CL53" s="105"/>
      <c r="CM53" s="188"/>
      <c r="CN53" s="245"/>
    </row>
    <row r="54" spans="1:92" s="134" customFormat="1" ht="12" x14ac:dyDescent="0.2">
      <c r="A54" s="80"/>
      <c r="B54" s="81" t="s">
        <v>76</v>
      </c>
      <c r="C54" s="82" t="s">
        <v>10</v>
      </c>
      <c r="D54" s="172">
        <f t="shared" si="135"/>
        <v>1402825</v>
      </c>
      <c r="E54" s="105">
        <f>SUM(,W54,AE54,AM54,AT54,BJ54,BR54,BZ54)</f>
        <v>0</v>
      </c>
      <c r="F54" s="220">
        <f t="shared" si="113"/>
        <v>0</v>
      </c>
      <c r="G54" s="220">
        <f t="shared" si="113"/>
        <v>-97863</v>
      </c>
      <c r="H54" s="220">
        <f t="shared" si="113"/>
        <v>475678.3</v>
      </c>
      <c r="I54" s="220">
        <f t="shared" si="136"/>
        <v>1780640.3</v>
      </c>
      <c r="J54" s="220">
        <f t="shared" si="136"/>
        <v>308004.30000000005</v>
      </c>
      <c r="K54" s="228">
        <f t="shared" si="114"/>
        <v>1472636</v>
      </c>
      <c r="L54" s="194">
        <f t="shared" si="114"/>
        <v>0</v>
      </c>
      <c r="M54" s="172">
        <f>1336317+5508+30000+26000+5000</f>
        <v>1402825</v>
      </c>
      <c r="N54" s="106"/>
      <c r="O54" s="106">
        <f>-97863</f>
        <v>-97863</v>
      </c>
      <c r="P54" s="106">
        <f>363462.3+43349+56600+20933-8666</f>
        <v>475678.3</v>
      </c>
      <c r="Q54" s="106">
        <f t="shared" si="10"/>
        <v>1780640.3</v>
      </c>
      <c r="R54" s="106">
        <f t="shared" si="124"/>
        <v>308004.30000000005</v>
      </c>
      <c r="S54" s="105">
        <v>1472636</v>
      </c>
      <c r="T54" s="188"/>
      <c r="U54" s="172"/>
      <c r="V54" s="105"/>
      <c r="W54" s="105"/>
      <c r="X54" s="105"/>
      <c r="Y54" s="102"/>
      <c r="Z54" s="105">
        <f t="shared" si="39"/>
        <v>0</v>
      </c>
      <c r="AA54" s="105"/>
      <c r="AB54" s="188"/>
      <c r="AC54" s="172"/>
      <c r="AD54" s="105"/>
      <c r="AE54" s="105"/>
      <c r="AF54" s="105"/>
      <c r="AG54" s="102">
        <f t="shared" si="11"/>
        <v>0</v>
      </c>
      <c r="AH54" s="105">
        <f t="shared" si="115"/>
        <v>0</v>
      </c>
      <c r="AI54" s="105"/>
      <c r="AJ54" s="188"/>
      <c r="AK54" s="160"/>
      <c r="AL54" s="105"/>
      <c r="AM54" s="105"/>
      <c r="AN54" s="105"/>
      <c r="AO54" s="105"/>
      <c r="AP54" s="105"/>
      <c r="AQ54" s="200"/>
      <c r="AR54" s="172"/>
      <c r="AS54" s="105"/>
      <c r="AT54" s="105"/>
      <c r="AU54" s="105"/>
      <c r="AV54" s="102">
        <f t="shared" si="12"/>
        <v>0</v>
      </c>
      <c r="AW54" s="105">
        <f t="shared" si="116"/>
        <v>0</v>
      </c>
      <c r="AX54" s="105"/>
      <c r="AY54" s="188"/>
      <c r="AZ54" s="172">
        <f t="shared" si="129"/>
        <v>0</v>
      </c>
      <c r="BA54" s="105">
        <f t="shared" si="130"/>
        <v>0</v>
      </c>
      <c r="BB54" s="105">
        <f t="shared" si="127"/>
        <v>0</v>
      </c>
      <c r="BC54" s="105">
        <f t="shared" si="127"/>
        <v>0</v>
      </c>
      <c r="BD54" s="105">
        <f t="shared" si="15"/>
        <v>0</v>
      </c>
      <c r="BE54" s="105">
        <f t="shared" si="131"/>
        <v>0</v>
      </c>
      <c r="BF54" s="105">
        <f t="shared" si="132"/>
        <v>0</v>
      </c>
      <c r="BG54" s="188">
        <f t="shared" si="133"/>
        <v>0</v>
      </c>
      <c r="BH54" s="172"/>
      <c r="BI54" s="105"/>
      <c r="BJ54" s="105"/>
      <c r="BK54" s="105"/>
      <c r="BL54" s="102">
        <f t="shared" si="17"/>
        <v>0</v>
      </c>
      <c r="BM54" s="105">
        <f t="shared" si="119"/>
        <v>0</v>
      </c>
      <c r="BN54" s="105"/>
      <c r="BO54" s="188"/>
      <c r="BP54" s="172"/>
      <c r="BQ54" s="105"/>
      <c r="BR54" s="105"/>
      <c r="BS54" s="105"/>
      <c r="BT54" s="102">
        <f t="shared" si="18"/>
        <v>0</v>
      </c>
      <c r="BU54" s="105">
        <f t="shared" si="120"/>
        <v>0</v>
      </c>
      <c r="BV54" s="105"/>
      <c r="BW54" s="188"/>
      <c r="BX54" s="172"/>
      <c r="BY54" s="105"/>
      <c r="BZ54" s="105"/>
      <c r="CA54" s="105"/>
      <c r="CB54" s="102">
        <f t="shared" si="19"/>
        <v>0</v>
      </c>
      <c r="CC54" s="105">
        <f t="shared" si="121"/>
        <v>0</v>
      </c>
      <c r="CD54" s="105"/>
      <c r="CE54" s="188"/>
      <c r="CF54" s="172"/>
      <c r="CG54" s="105"/>
      <c r="CH54" s="105"/>
      <c r="CI54" s="105"/>
      <c r="CJ54" s="102">
        <f t="shared" si="20"/>
        <v>0</v>
      </c>
      <c r="CK54" s="105">
        <f t="shared" si="134"/>
        <v>0</v>
      </c>
      <c r="CL54" s="105"/>
      <c r="CM54" s="188"/>
      <c r="CN54" s="245"/>
    </row>
    <row r="55" spans="1:92" s="137" customFormat="1" ht="12" x14ac:dyDescent="0.2">
      <c r="A55" s="237" t="s">
        <v>65</v>
      </c>
      <c r="B55" s="335" t="s">
        <v>22</v>
      </c>
      <c r="C55" s="336"/>
      <c r="D55" s="190">
        <f>+M55+U55+AC55+AR55+AZ55+CF55</f>
        <v>31079232</v>
      </c>
      <c r="E55" s="112">
        <f>E43+E44+E45+E46+E47</f>
        <v>0</v>
      </c>
      <c r="F55" s="221">
        <f t="shared" si="113"/>
        <v>0</v>
      </c>
      <c r="G55" s="221">
        <f t="shared" si="113"/>
        <v>609414.30000000005</v>
      </c>
      <c r="H55" s="221">
        <f t="shared" si="113"/>
        <v>668660.4</v>
      </c>
      <c r="I55" s="221">
        <f>+Q55+Y55+AG55+AV55+BD55+CJ55</f>
        <v>32357306.700000003</v>
      </c>
      <c r="J55" s="221">
        <f>+R55+Z55+AH55+AW55+BE55+CK55</f>
        <v>25203442.700000003</v>
      </c>
      <c r="K55" s="112">
        <f t="shared" si="114"/>
        <v>7148601</v>
      </c>
      <c r="L55" s="170">
        <f t="shared" si="114"/>
        <v>5263</v>
      </c>
      <c r="M55" s="190">
        <f>+M47+M46+M45+M44+M43</f>
        <v>14555220</v>
      </c>
      <c r="N55" s="112">
        <f>+N47+N46+N45+N44+N43</f>
        <v>0</v>
      </c>
      <c r="O55" s="112">
        <f>+O43+O44+O45++O46+O47</f>
        <v>63602.400000000001</v>
      </c>
      <c r="P55" s="112">
        <f>+P43+P44+P45++P46+P47</f>
        <v>352361.3</v>
      </c>
      <c r="Q55" s="222">
        <f t="shared" si="10"/>
        <v>14971183.700000001</v>
      </c>
      <c r="R55" s="112">
        <f>+Q55-S55-T55</f>
        <v>10715783.700000001</v>
      </c>
      <c r="S55" s="112">
        <f>S43+S44+S45+S46+S47</f>
        <v>4254600</v>
      </c>
      <c r="T55" s="179">
        <f t="shared" ref="T55:AJ55" si="137">T43+T44+T45+T46+T47</f>
        <v>800</v>
      </c>
      <c r="U55" s="190">
        <f t="shared" si="137"/>
        <v>4131911</v>
      </c>
      <c r="V55" s="112">
        <f t="shared" si="137"/>
        <v>0</v>
      </c>
      <c r="W55" s="112">
        <f t="shared" si="137"/>
        <v>235302</v>
      </c>
      <c r="X55" s="112">
        <f t="shared" si="137"/>
        <v>236316</v>
      </c>
      <c r="Y55" s="222">
        <f t="shared" ref="Y55:Y72" si="138">+V55+U55+W55+X55</f>
        <v>4603529</v>
      </c>
      <c r="Z55" s="112">
        <f t="shared" si="39"/>
        <v>4073443</v>
      </c>
      <c r="AA55" s="112">
        <f t="shared" si="137"/>
        <v>525623</v>
      </c>
      <c r="AB55" s="179">
        <f t="shared" si="137"/>
        <v>4463</v>
      </c>
      <c r="AC55" s="190">
        <f t="shared" si="137"/>
        <v>4699620</v>
      </c>
      <c r="AD55" s="190">
        <f t="shared" si="137"/>
        <v>0</v>
      </c>
      <c r="AE55" s="112">
        <f t="shared" si="137"/>
        <v>137887</v>
      </c>
      <c r="AF55" s="112">
        <f t="shared" si="137"/>
        <v>1446.1999999999985</v>
      </c>
      <c r="AG55" s="222">
        <f t="shared" si="11"/>
        <v>4838953.2</v>
      </c>
      <c r="AH55" s="112">
        <f>AH43+AH44+AH45+AH46+AH47</f>
        <v>3792183.2</v>
      </c>
      <c r="AI55" s="112">
        <f t="shared" si="137"/>
        <v>1046770</v>
      </c>
      <c r="AJ55" s="179">
        <f t="shared" si="137"/>
        <v>0</v>
      </c>
      <c r="AK55" s="163"/>
      <c r="AL55" s="112"/>
      <c r="AM55" s="112"/>
      <c r="AN55" s="112"/>
      <c r="AO55" s="112"/>
      <c r="AP55" s="112"/>
      <c r="AQ55" s="203"/>
      <c r="AR55" s="190">
        <f>AR43+AR44+AR45+AR46+AR47</f>
        <v>403396</v>
      </c>
      <c r="AS55" s="112">
        <f>AS43+AS44+AS45+AS46+AS47</f>
        <v>0</v>
      </c>
      <c r="AT55" s="112">
        <f>AT43+AT44+AT45+AT46+AT47</f>
        <v>2854</v>
      </c>
      <c r="AU55" s="112">
        <f>AU43+AU44+AU45+AU46+AU47</f>
        <v>5617</v>
      </c>
      <c r="AV55" s="222">
        <f t="shared" si="12"/>
        <v>411867</v>
      </c>
      <c r="AW55" s="112">
        <f>AW43+AW44+AW45+AW46+AW47</f>
        <v>390458</v>
      </c>
      <c r="AX55" s="112">
        <f>AX43+AX44+AX45+AX46+AX47</f>
        <v>21409</v>
      </c>
      <c r="AY55" s="179">
        <f>AY43+AY44+AY45+AY46+AY47</f>
        <v>0</v>
      </c>
      <c r="AZ55" s="190">
        <f>AZ43+AZ44+AZ45+AZ46+AZ47</f>
        <v>3618392</v>
      </c>
      <c r="BA55" s="112">
        <f t="shared" ref="BA55:BK55" si="139">BA43+BA44+BA45+BA46+BA47</f>
        <v>0</v>
      </c>
      <c r="BB55" s="112">
        <f t="shared" si="127"/>
        <v>129483.9</v>
      </c>
      <c r="BC55" s="112">
        <f t="shared" si="127"/>
        <v>69694.899999999994</v>
      </c>
      <c r="BD55" s="222">
        <f t="shared" si="15"/>
        <v>3817570.8</v>
      </c>
      <c r="BE55" s="112">
        <f>BE43+BE44+BE45+BE46+BE47</f>
        <v>3216414.8</v>
      </c>
      <c r="BF55" s="112">
        <f>BF43+BF44+BF45+BF46+BF47</f>
        <v>601156</v>
      </c>
      <c r="BG55" s="179">
        <f t="shared" si="139"/>
        <v>0</v>
      </c>
      <c r="BH55" s="190">
        <f t="shared" si="139"/>
        <v>2295893</v>
      </c>
      <c r="BI55" s="112">
        <f t="shared" si="139"/>
        <v>0</v>
      </c>
      <c r="BJ55" s="112">
        <f t="shared" si="139"/>
        <v>28723</v>
      </c>
      <c r="BK55" s="112">
        <f t="shared" si="139"/>
        <v>14382</v>
      </c>
      <c r="BL55" s="222">
        <f t="shared" si="17"/>
        <v>2338998</v>
      </c>
      <c r="BM55" s="112">
        <f>BM43+BM44+BM45+BM46+BM47</f>
        <v>2047905</v>
      </c>
      <c r="BN55" s="112">
        <f t="shared" ref="BN55:CE55" si="140">BN43+BN44+BN45+BN46+BN47</f>
        <v>291093</v>
      </c>
      <c r="BO55" s="179">
        <f t="shared" si="140"/>
        <v>0</v>
      </c>
      <c r="BP55" s="190">
        <f t="shared" si="140"/>
        <v>449751</v>
      </c>
      <c r="BQ55" s="112">
        <f t="shared" si="140"/>
        <v>0</v>
      </c>
      <c r="BR55" s="112">
        <f t="shared" si="140"/>
        <v>60995.9</v>
      </c>
      <c r="BS55" s="112">
        <f t="shared" si="140"/>
        <v>32647.9</v>
      </c>
      <c r="BT55" s="222">
        <f t="shared" si="18"/>
        <v>543394.80000000005</v>
      </c>
      <c r="BU55" s="112">
        <f>BU43+BU44+BU45+BU46+BU47</f>
        <v>453673.80000000005</v>
      </c>
      <c r="BV55" s="112">
        <f t="shared" si="140"/>
        <v>89721</v>
      </c>
      <c r="BW55" s="179">
        <f t="shared" si="140"/>
        <v>0</v>
      </c>
      <c r="BX55" s="190">
        <f t="shared" si="140"/>
        <v>872748</v>
      </c>
      <c r="BY55" s="112">
        <f t="shared" si="140"/>
        <v>0</v>
      </c>
      <c r="BZ55" s="112">
        <f t="shared" si="140"/>
        <v>39765</v>
      </c>
      <c r="CA55" s="112">
        <f t="shared" si="140"/>
        <v>22665</v>
      </c>
      <c r="CB55" s="222">
        <f t="shared" si="19"/>
        <v>935178</v>
      </c>
      <c r="CC55" s="112">
        <f>CC43+CC44+CC45+CC46+CC47</f>
        <v>714836</v>
      </c>
      <c r="CD55" s="112">
        <f t="shared" si="140"/>
        <v>220342</v>
      </c>
      <c r="CE55" s="179">
        <f t="shared" si="140"/>
        <v>0</v>
      </c>
      <c r="CF55" s="190">
        <f>CF43+CF44+CF45+CF46+CF47</f>
        <v>3670693</v>
      </c>
      <c r="CG55" s="112">
        <f>CG43+CG44+CG45+CG46+CG47</f>
        <v>0</v>
      </c>
      <c r="CH55" s="112">
        <f>CH43+CH44+CH45+CH46+CH47</f>
        <v>40285</v>
      </c>
      <c r="CI55" s="112">
        <f>CI43+CI44+CI45+CI46+CI47</f>
        <v>3225</v>
      </c>
      <c r="CJ55" s="112">
        <f t="shared" si="20"/>
        <v>3714203</v>
      </c>
      <c r="CK55" s="112">
        <f>CK43+CK44+CK45+CK46+CK47</f>
        <v>3015160</v>
      </c>
      <c r="CL55" s="112">
        <f>CL43+CL44+CL45+CL46+CL47</f>
        <v>699043</v>
      </c>
      <c r="CM55" s="179">
        <f>CM43+CM44+CM45+CM46+CM47</f>
        <v>0</v>
      </c>
      <c r="CN55" s="249"/>
    </row>
    <row r="56" spans="1:92" s="135" customFormat="1" ht="10.5" x14ac:dyDescent="0.15">
      <c r="A56" s="84" t="s">
        <v>66</v>
      </c>
      <c r="B56" s="330" t="s">
        <v>11</v>
      </c>
      <c r="C56" s="331"/>
      <c r="D56" s="171">
        <f t="shared" ref="D56:D57" si="141">+M56+U56+AC56+AR56+AZ56+CF56</f>
        <v>3433628</v>
      </c>
      <c r="E56" s="109">
        <v>0</v>
      </c>
      <c r="F56" s="129">
        <f t="shared" si="113"/>
        <v>0</v>
      </c>
      <c r="G56" s="129">
        <f t="shared" si="113"/>
        <v>189229</v>
      </c>
      <c r="H56" s="129">
        <f t="shared" si="113"/>
        <v>-329463</v>
      </c>
      <c r="I56" s="129">
        <f t="shared" ref="I56:J58" si="142">+Q56+Y56+AG56+AV56+BD56+CJ56</f>
        <v>3293394</v>
      </c>
      <c r="J56" s="129">
        <f t="shared" si="142"/>
        <v>1949611</v>
      </c>
      <c r="K56" s="109">
        <f t="shared" si="114"/>
        <v>1343783</v>
      </c>
      <c r="L56" s="170">
        <f t="shared" si="114"/>
        <v>0</v>
      </c>
      <c r="M56" s="171">
        <f>2745121+419776-12269</f>
        <v>3152628</v>
      </c>
      <c r="N56" s="102"/>
      <c r="O56" s="102">
        <f>46374</f>
        <v>46374</v>
      </c>
      <c r="P56" s="102">
        <f>-198932-56600</f>
        <v>-255532</v>
      </c>
      <c r="Q56" s="102">
        <f t="shared" si="10"/>
        <v>2943470</v>
      </c>
      <c r="R56" s="102">
        <f>+Q56-S56-T56</f>
        <v>1599687</v>
      </c>
      <c r="S56" s="109">
        <v>1343783</v>
      </c>
      <c r="T56" s="174"/>
      <c r="U56" s="171">
        <v>281000</v>
      </c>
      <c r="V56" s="109"/>
      <c r="W56" s="109">
        <v>47067</v>
      </c>
      <c r="X56" s="109">
        <f>-21490-43349-20933+8666</f>
        <v>-77106</v>
      </c>
      <c r="Y56" s="102">
        <f t="shared" si="138"/>
        <v>250961</v>
      </c>
      <c r="Z56" s="109">
        <f t="shared" si="39"/>
        <v>250961</v>
      </c>
      <c r="AA56" s="109"/>
      <c r="AB56" s="174"/>
      <c r="AC56" s="171"/>
      <c r="AD56" s="109"/>
      <c r="AE56" s="109">
        <v>95051</v>
      </c>
      <c r="AF56" s="109">
        <v>635</v>
      </c>
      <c r="AG56" s="102">
        <f t="shared" si="11"/>
        <v>95686</v>
      </c>
      <c r="AH56" s="109">
        <f>AG56-AI56-AJ56</f>
        <v>95686</v>
      </c>
      <c r="AI56" s="109"/>
      <c r="AJ56" s="174"/>
      <c r="AK56" s="161"/>
      <c r="AL56" s="109"/>
      <c r="AM56" s="109"/>
      <c r="AN56" s="109"/>
      <c r="AO56" s="109"/>
      <c r="AP56" s="109"/>
      <c r="AQ56" s="201"/>
      <c r="AR56" s="171"/>
      <c r="AS56" s="109"/>
      <c r="AT56" s="109">
        <v>364</v>
      </c>
      <c r="AU56" s="109">
        <v>377</v>
      </c>
      <c r="AV56" s="102">
        <f t="shared" si="12"/>
        <v>741</v>
      </c>
      <c r="AW56" s="109">
        <f>AV56-AX56-AY56</f>
        <v>741</v>
      </c>
      <c r="AX56" s="109"/>
      <c r="AY56" s="174"/>
      <c r="AZ56" s="171">
        <f>SUM(BP56,BX56,BH56)</f>
        <v>0</v>
      </c>
      <c r="BA56" s="109">
        <f>SUM(BQ56,BY56,BI56)</f>
        <v>0</v>
      </c>
      <c r="BB56" s="109">
        <f t="shared" si="127"/>
        <v>0</v>
      </c>
      <c r="BC56" s="109">
        <f t="shared" si="127"/>
        <v>2261</v>
      </c>
      <c r="BD56" s="109">
        <f t="shared" si="15"/>
        <v>2261</v>
      </c>
      <c r="BE56" s="109">
        <f t="shared" ref="BE56:BG57" si="143">SUM(BU56,CC56,BM56)</f>
        <v>2261</v>
      </c>
      <c r="BF56" s="109">
        <f t="shared" si="143"/>
        <v>0</v>
      </c>
      <c r="BG56" s="174">
        <f t="shared" si="143"/>
        <v>0</v>
      </c>
      <c r="BH56" s="171"/>
      <c r="BI56" s="109"/>
      <c r="BJ56" s="109"/>
      <c r="BK56" s="109">
        <v>2134</v>
      </c>
      <c r="BL56" s="102">
        <f t="shared" si="17"/>
        <v>2134</v>
      </c>
      <c r="BM56" s="109">
        <f>BL56-BN56-BO56</f>
        <v>2134</v>
      </c>
      <c r="BN56" s="109"/>
      <c r="BO56" s="174"/>
      <c r="BP56" s="171"/>
      <c r="BQ56" s="109"/>
      <c r="BR56" s="109"/>
      <c r="BS56" s="109"/>
      <c r="BT56" s="102">
        <f t="shared" si="18"/>
        <v>0</v>
      </c>
      <c r="BU56" s="109">
        <f>BT56-BV56-BW56</f>
        <v>0</v>
      </c>
      <c r="BV56" s="109"/>
      <c r="BW56" s="174"/>
      <c r="BX56" s="171"/>
      <c r="BY56" s="109"/>
      <c r="BZ56" s="109"/>
      <c r="CA56" s="109">
        <v>127</v>
      </c>
      <c r="CB56" s="102">
        <f t="shared" si="19"/>
        <v>127</v>
      </c>
      <c r="CC56" s="109">
        <f>CB56-CD56-CE56</f>
        <v>127</v>
      </c>
      <c r="CD56" s="109"/>
      <c r="CE56" s="174"/>
      <c r="CF56" s="171"/>
      <c r="CG56" s="109"/>
      <c r="CH56" s="109">
        <v>373</v>
      </c>
      <c r="CI56" s="109">
        <v>-98</v>
      </c>
      <c r="CJ56" s="102">
        <f t="shared" si="20"/>
        <v>275</v>
      </c>
      <c r="CK56" s="109">
        <f>CJ56-CL56-CM56</f>
        <v>275</v>
      </c>
      <c r="CL56" s="109"/>
      <c r="CM56" s="174"/>
      <c r="CN56" s="246"/>
    </row>
    <row r="57" spans="1:92" s="135" customFormat="1" x14ac:dyDescent="0.15">
      <c r="A57" s="84" t="s">
        <v>67</v>
      </c>
      <c r="B57" s="330" t="s">
        <v>12</v>
      </c>
      <c r="C57" s="331"/>
      <c r="D57" s="171">
        <f t="shared" si="141"/>
        <v>1750613</v>
      </c>
      <c r="E57" s="109">
        <v>0</v>
      </c>
      <c r="F57" s="129">
        <f t="shared" si="113"/>
        <v>0</v>
      </c>
      <c r="G57" s="129">
        <f t="shared" si="113"/>
        <v>353487</v>
      </c>
      <c r="H57" s="129">
        <f t="shared" si="113"/>
        <v>355479.4</v>
      </c>
      <c r="I57" s="129">
        <f t="shared" si="142"/>
        <v>2459579.4</v>
      </c>
      <c r="J57" s="129">
        <f t="shared" si="142"/>
        <v>195588.39999999991</v>
      </c>
      <c r="K57" s="109">
        <f t="shared" si="114"/>
        <v>2263991</v>
      </c>
      <c r="L57" s="170">
        <f t="shared" si="114"/>
        <v>0</v>
      </c>
      <c r="M57" s="171">
        <f>1360806+350638+12269</f>
        <v>1723713</v>
      </c>
      <c r="N57" s="102"/>
      <c r="O57" s="102">
        <v>353160</v>
      </c>
      <c r="P57" s="102">
        <v>355479.4</v>
      </c>
      <c r="Q57" s="102">
        <f t="shared" si="10"/>
        <v>2432352.4</v>
      </c>
      <c r="R57" s="102">
        <f t="shared" ref="R57:R63" si="144">+Q57-S57-T57</f>
        <v>168361.39999999991</v>
      </c>
      <c r="S57" s="109">
        <v>2263991</v>
      </c>
      <c r="T57" s="174"/>
      <c r="U57" s="171">
        <v>26900</v>
      </c>
      <c r="V57" s="109"/>
      <c r="W57" s="109">
        <v>-15944</v>
      </c>
      <c r="X57" s="109"/>
      <c r="Y57" s="102">
        <f t="shared" si="138"/>
        <v>10956</v>
      </c>
      <c r="Z57" s="109">
        <f t="shared" si="39"/>
        <v>10956</v>
      </c>
      <c r="AA57" s="109"/>
      <c r="AB57" s="174"/>
      <c r="AC57" s="171"/>
      <c r="AD57" s="109"/>
      <c r="AE57" s="109">
        <v>16271</v>
      </c>
      <c r="AF57" s="109"/>
      <c r="AG57" s="102">
        <f t="shared" si="11"/>
        <v>16271</v>
      </c>
      <c r="AH57" s="109">
        <f>+AG57-AI57</f>
        <v>16271</v>
      </c>
      <c r="AI57" s="109"/>
      <c r="AJ57" s="174"/>
      <c r="AK57" s="161"/>
      <c r="AL57" s="109"/>
      <c r="AM57" s="109"/>
      <c r="AN57" s="109"/>
      <c r="AO57" s="109"/>
      <c r="AP57" s="109"/>
      <c r="AQ57" s="201"/>
      <c r="AR57" s="171"/>
      <c r="AS57" s="109"/>
      <c r="AT57" s="109"/>
      <c r="AU57" s="109"/>
      <c r="AV57" s="102">
        <f t="shared" si="12"/>
        <v>0</v>
      </c>
      <c r="AW57" s="109">
        <f>AV57-AX57-AY57</f>
        <v>0</v>
      </c>
      <c r="AX57" s="109"/>
      <c r="AY57" s="174"/>
      <c r="AZ57" s="171">
        <f>SUM(BP57,BX57,BH57)</f>
        <v>0</v>
      </c>
      <c r="BA57" s="109">
        <f>SUM(BQ57,BY57,BI57)</f>
        <v>0</v>
      </c>
      <c r="BB57" s="105">
        <f t="shared" si="127"/>
        <v>0</v>
      </c>
      <c r="BC57" s="105">
        <f t="shared" si="127"/>
        <v>0</v>
      </c>
      <c r="BD57" s="109">
        <f t="shared" si="15"/>
        <v>0</v>
      </c>
      <c r="BE57" s="109">
        <f t="shared" si="143"/>
        <v>0</v>
      </c>
      <c r="BF57" s="109">
        <f t="shared" si="143"/>
        <v>0</v>
      </c>
      <c r="BG57" s="174">
        <f t="shared" si="143"/>
        <v>0</v>
      </c>
      <c r="BH57" s="171"/>
      <c r="BI57" s="109"/>
      <c r="BJ57" s="109"/>
      <c r="BK57" s="109"/>
      <c r="BL57" s="102">
        <f t="shared" si="17"/>
        <v>0</v>
      </c>
      <c r="BM57" s="109">
        <f>BL57-BN57-BO57</f>
        <v>0</v>
      </c>
      <c r="BN57" s="109"/>
      <c r="BO57" s="174"/>
      <c r="BP57" s="171"/>
      <c r="BQ57" s="109"/>
      <c r="BR57" s="109"/>
      <c r="BS57" s="109"/>
      <c r="BT57" s="102">
        <f t="shared" si="18"/>
        <v>0</v>
      </c>
      <c r="BU57" s="109">
        <f>BT57-BV57-BW57</f>
        <v>0</v>
      </c>
      <c r="BV57" s="109"/>
      <c r="BW57" s="174"/>
      <c r="BX57" s="171"/>
      <c r="BY57" s="109"/>
      <c r="BZ57" s="109"/>
      <c r="CA57" s="109"/>
      <c r="CB57" s="130">
        <f t="shared" si="19"/>
        <v>0</v>
      </c>
      <c r="CC57" s="109">
        <f>CB57-CD57-CE57</f>
        <v>0</v>
      </c>
      <c r="CD57" s="109"/>
      <c r="CE57" s="174"/>
      <c r="CF57" s="171"/>
      <c r="CG57" s="109"/>
      <c r="CH57" s="109"/>
      <c r="CI57" s="109"/>
      <c r="CJ57" s="102">
        <f t="shared" si="20"/>
        <v>0</v>
      </c>
      <c r="CK57" s="109">
        <f>CJ57-CL57-CM57</f>
        <v>0</v>
      </c>
      <c r="CL57" s="109"/>
      <c r="CM57" s="174"/>
      <c r="CN57" s="246"/>
    </row>
    <row r="58" spans="1:92" s="133" customFormat="1" x14ac:dyDescent="0.15">
      <c r="A58" s="77" t="s">
        <v>68</v>
      </c>
      <c r="B58" s="236" t="s">
        <v>13</v>
      </c>
      <c r="C58" s="79"/>
      <c r="D58" s="171">
        <f>+M58+U58+AC58+AR58+AZ58+CF58</f>
        <v>300231</v>
      </c>
      <c r="E58" s="102">
        <f>SUM(E59:E62)</f>
        <v>0</v>
      </c>
      <c r="F58" s="129">
        <f t="shared" si="113"/>
        <v>0</v>
      </c>
      <c r="G58" s="129">
        <f t="shared" si="113"/>
        <v>0</v>
      </c>
      <c r="H58" s="129">
        <f t="shared" si="113"/>
        <v>-4154.8999999999996</v>
      </c>
      <c r="I58" s="129">
        <f t="shared" si="142"/>
        <v>296076.09999999998</v>
      </c>
      <c r="J58" s="129">
        <f t="shared" si="142"/>
        <v>575.09999999997672</v>
      </c>
      <c r="K58" s="109">
        <f t="shared" si="114"/>
        <v>295501</v>
      </c>
      <c r="L58" s="170">
        <f t="shared" si="114"/>
        <v>0</v>
      </c>
      <c r="M58" s="169">
        <f>SUM(M59:M62)</f>
        <v>300231</v>
      </c>
      <c r="N58" s="102">
        <f>+N60+N61+N62</f>
        <v>0</v>
      </c>
      <c r="O58" s="102">
        <f>+O62+O60</f>
        <v>0</v>
      </c>
      <c r="P58" s="102">
        <f>+P60+P61+P62</f>
        <v>-4154.8999999999996</v>
      </c>
      <c r="Q58" s="102">
        <f t="shared" si="10"/>
        <v>296076.09999999998</v>
      </c>
      <c r="R58" s="102">
        <f t="shared" si="144"/>
        <v>575.09999999997672</v>
      </c>
      <c r="S58" s="102">
        <f>SUM(S59:S62)</f>
        <v>295501</v>
      </c>
      <c r="T58" s="170">
        <f>SUM(T59:T62)</f>
        <v>0</v>
      </c>
      <c r="U58" s="169">
        <f t="shared" ref="U58:AA58" si="145">SUM(U59:U62)</f>
        <v>0</v>
      </c>
      <c r="V58" s="102"/>
      <c r="W58" s="102">
        <f t="shared" si="145"/>
        <v>0</v>
      </c>
      <c r="X58" s="102">
        <f t="shared" si="145"/>
        <v>0</v>
      </c>
      <c r="Y58" s="102">
        <f t="shared" si="138"/>
        <v>0</v>
      </c>
      <c r="Z58" s="109">
        <f t="shared" si="39"/>
        <v>0</v>
      </c>
      <c r="AA58" s="102">
        <f t="shared" si="145"/>
        <v>0</v>
      </c>
      <c r="AB58" s="170">
        <f>SUM(AB59:AB62)</f>
        <v>0</v>
      </c>
      <c r="AC58" s="169"/>
      <c r="AD58" s="102"/>
      <c r="AE58" s="102">
        <f>SUM(AE59:AE62)</f>
        <v>0</v>
      </c>
      <c r="AF58" s="102">
        <f>SUM(AF59:AF62)</f>
        <v>0</v>
      </c>
      <c r="AG58" s="102">
        <f t="shared" si="11"/>
        <v>0</v>
      </c>
      <c r="AH58" s="102">
        <f>SUM(AH59:AH62)</f>
        <v>0</v>
      </c>
      <c r="AI58" s="102">
        <f>SUM(AI59:AI62)</f>
        <v>0</v>
      </c>
      <c r="AJ58" s="170">
        <f>SUM(AJ59:AJ62)</f>
        <v>0</v>
      </c>
      <c r="AK58" s="159"/>
      <c r="AL58" s="102"/>
      <c r="AM58" s="102"/>
      <c r="AN58" s="102"/>
      <c r="AO58" s="102"/>
      <c r="AP58" s="102"/>
      <c r="AQ58" s="199"/>
      <c r="AR58" s="169">
        <f t="shared" ref="AR58:AX58" si="146">SUM(AR59:AR62)</f>
        <v>0</v>
      </c>
      <c r="AS58" s="102">
        <f t="shared" si="146"/>
        <v>0</v>
      </c>
      <c r="AT58" s="102">
        <f t="shared" si="146"/>
        <v>0</v>
      </c>
      <c r="AU58" s="102">
        <f t="shared" si="146"/>
        <v>0</v>
      </c>
      <c r="AV58" s="102">
        <f t="shared" si="12"/>
        <v>0</v>
      </c>
      <c r="AW58" s="102">
        <f t="shared" si="146"/>
        <v>0</v>
      </c>
      <c r="AX58" s="102">
        <f t="shared" si="146"/>
        <v>0</v>
      </c>
      <c r="AY58" s="170">
        <f>SUM(AY59:AY62)</f>
        <v>0</v>
      </c>
      <c r="AZ58" s="169">
        <f t="shared" ref="AZ58:BN58" si="147">SUM(AZ59:AZ62)</f>
        <v>0</v>
      </c>
      <c r="BA58" s="102">
        <f t="shared" si="147"/>
        <v>0</v>
      </c>
      <c r="BB58" s="105">
        <f t="shared" si="127"/>
        <v>0</v>
      </c>
      <c r="BC58" s="105">
        <f t="shared" si="127"/>
        <v>0</v>
      </c>
      <c r="BD58" s="102">
        <f t="shared" si="15"/>
        <v>0</v>
      </c>
      <c r="BE58" s="102">
        <f>SUM(BE59:BE62)</f>
        <v>0</v>
      </c>
      <c r="BF58" s="102">
        <f>SUM(BF59:BF62)</f>
        <v>0</v>
      </c>
      <c r="BG58" s="170">
        <f t="shared" si="147"/>
        <v>0</v>
      </c>
      <c r="BH58" s="169">
        <f t="shared" si="147"/>
        <v>0</v>
      </c>
      <c r="BI58" s="102">
        <f t="shared" si="147"/>
        <v>0</v>
      </c>
      <c r="BJ58" s="102">
        <f t="shared" si="147"/>
        <v>0</v>
      </c>
      <c r="BK58" s="102">
        <f t="shared" si="147"/>
        <v>0</v>
      </c>
      <c r="BL58" s="102">
        <f t="shared" si="17"/>
        <v>0</v>
      </c>
      <c r="BM58" s="102">
        <f t="shared" si="147"/>
        <v>0</v>
      </c>
      <c r="BN58" s="102">
        <f t="shared" si="147"/>
        <v>0</v>
      </c>
      <c r="BO58" s="170">
        <f t="shared" ref="BO58:BW58" si="148">SUM(BO59:BO62)</f>
        <v>0</v>
      </c>
      <c r="BP58" s="169">
        <f t="shared" si="148"/>
        <v>0</v>
      </c>
      <c r="BQ58" s="102">
        <f t="shared" si="148"/>
        <v>0</v>
      </c>
      <c r="BR58" s="102">
        <f t="shared" si="148"/>
        <v>0</v>
      </c>
      <c r="BS58" s="102">
        <f t="shared" si="148"/>
        <v>0</v>
      </c>
      <c r="BT58" s="102">
        <f t="shared" si="18"/>
        <v>0</v>
      </c>
      <c r="BU58" s="102">
        <f t="shared" si="148"/>
        <v>0</v>
      </c>
      <c r="BV58" s="102">
        <f t="shared" si="148"/>
        <v>0</v>
      </c>
      <c r="BW58" s="170">
        <f t="shared" si="148"/>
        <v>0</v>
      </c>
      <c r="BX58" s="169">
        <f t="shared" ref="BX58:CD58" si="149">SUM(BX59:BX62)</f>
        <v>0</v>
      </c>
      <c r="BY58" s="102">
        <f t="shared" si="149"/>
        <v>0</v>
      </c>
      <c r="BZ58" s="102">
        <f t="shared" si="149"/>
        <v>0</v>
      </c>
      <c r="CA58" s="102">
        <f t="shared" si="149"/>
        <v>0</v>
      </c>
      <c r="CB58" s="102">
        <f t="shared" si="19"/>
        <v>0</v>
      </c>
      <c r="CC58" s="102">
        <f t="shared" si="149"/>
        <v>0</v>
      </c>
      <c r="CD58" s="102">
        <f t="shared" si="149"/>
        <v>0</v>
      </c>
      <c r="CE58" s="170">
        <f>SUM(CE59:CE62)</f>
        <v>0</v>
      </c>
      <c r="CF58" s="169">
        <f>SUM(CF59:CF62)</f>
        <v>0</v>
      </c>
      <c r="CG58" s="102">
        <f>SUM(CG59:CG62)</f>
        <v>0</v>
      </c>
      <c r="CH58" s="102">
        <f>SUM(CH59:CH62)</f>
        <v>0</v>
      </c>
      <c r="CI58" s="102">
        <f>SUM(CI59:CI62)</f>
        <v>0</v>
      </c>
      <c r="CJ58" s="102">
        <f t="shared" si="20"/>
        <v>0</v>
      </c>
      <c r="CK58" s="102">
        <f>SUM(CK59:CK62)</f>
        <v>0</v>
      </c>
      <c r="CL58" s="102">
        <f>SUM(CL59:CL62)</f>
        <v>0</v>
      </c>
      <c r="CM58" s="170"/>
      <c r="CN58" s="244"/>
    </row>
    <row r="59" spans="1:92" s="134" customFormat="1" ht="12" x14ac:dyDescent="0.2">
      <c r="A59" s="80"/>
      <c r="B59" s="81" t="s">
        <v>71</v>
      </c>
      <c r="C59" s="8" t="s">
        <v>108</v>
      </c>
      <c r="D59" s="172">
        <f>+M59+U59+AC59+AR59+AZ59+CF59</f>
        <v>0</v>
      </c>
      <c r="E59" s="105">
        <f>SUM(,W59,AE59,AM59,AT59,BJ59,BR59,BZ59)</f>
        <v>0</v>
      </c>
      <c r="F59" s="220">
        <f t="shared" ref="F59:H64" si="150">+N59+V59+AD59+AS59+BA59+CG59</f>
        <v>0</v>
      </c>
      <c r="G59" s="220">
        <f t="shared" si="150"/>
        <v>0</v>
      </c>
      <c r="H59" s="220">
        <f t="shared" si="150"/>
        <v>0</v>
      </c>
      <c r="I59" s="220">
        <f>+Q59+Y59+AG59+AV59+BD59+CJ59</f>
        <v>0</v>
      </c>
      <c r="J59" s="220">
        <f>+R59+Z59+AH59+AW59+BE59+CK59</f>
        <v>0</v>
      </c>
      <c r="K59" s="228">
        <f t="shared" si="114"/>
        <v>0</v>
      </c>
      <c r="L59" s="194">
        <f t="shared" si="114"/>
        <v>0</v>
      </c>
      <c r="M59" s="172"/>
      <c r="N59" s="106"/>
      <c r="O59" s="106"/>
      <c r="P59" s="106"/>
      <c r="Q59" s="106">
        <f t="shared" si="10"/>
        <v>0</v>
      </c>
      <c r="R59" s="106">
        <f t="shared" si="144"/>
        <v>0</v>
      </c>
      <c r="S59" s="105"/>
      <c r="T59" s="188"/>
      <c r="U59" s="172"/>
      <c r="V59" s="105"/>
      <c r="W59" s="105"/>
      <c r="X59" s="105"/>
      <c r="Y59" s="102">
        <f t="shared" si="138"/>
        <v>0</v>
      </c>
      <c r="Z59" s="105">
        <f t="shared" si="39"/>
        <v>0</v>
      </c>
      <c r="AA59" s="105"/>
      <c r="AB59" s="188"/>
      <c r="AC59" s="172"/>
      <c r="AD59" s="105"/>
      <c r="AE59" s="105"/>
      <c r="AF59" s="105"/>
      <c r="AG59" s="102">
        <f t="shared" si="11"/>
        <v>0</v>
      </c>
      <c r="AH59" s="105">
        <f>AG59-AI59-AJ59</f>
        <v>0</v>
      </c>
      <c r="AI59" s="105"/>
      <c r="AJ59" s="188"/>
      <c r="AK59" s="160"/>
      <c r="AL59" s="105"/>
      <c r="AM59" s="105"/>
      <c r="AN59" s="105"/>
      <c r="AO59" s="105"/>
      <c r="AP59" s="105"/>
      <c r="AQ59" s="200"/>
      <c r="AR59" s="172"/>
      <c r="AS59" s="105"/>
      <c r="AT59" s="105"/>
      <c r="AU59" s="105"/>
      <c r="AV59" s="102">
        <f t="shared" si="12"/>
        <v>0</v>
      </c>
      <c r="AW59" s="105">
        <f>AV59-AX59-AY59</f>
        <v>0</v>
      </c>
      <c r="AX59" s="105"/>
      <c r="AY59" s="188"/>
      <c r="AZ59" s="172">
        <f t="shared" ref="AZ59:BA62" si="151">SUM(BP59,BX59,BH59)</f>
        <v>0</v>
      </c>
      <c r="BA59" s="105">
        <f t="shared" si="151"/>
        <v>0</v>
      </c>
      <c r="BB59" s="105">
        <f t="shared" si="127"/>
        <v>0</v>
      </c>
      <c r="BC59" s="105">
        <f t="shared" si="127"/>
        <v>0</v>
      </c>
      <c r="BD59" s="105">
        <f t="shared" si="15"/>
        <v>0</v>
      </c>
      <c r="BE59" s="105">
        <f t="shared" ref="BE59:BG62" si="152">SUM(BU59,CC59,BM59)</f>
        <v>0</v>
      </c>
      <c r="BF59" s="105">
        <f t="shared" si="152"/>
        <v>0</v>
      </c>
      <c r="BG59" s="188">
        <f t="shared" si="152"/>
        <v>0</v>
      </c>
      <c r="BH59" s="172"/>
      <c r="BI59" s="105"/>
      <c r="BJ59" s="105"/>
      <c r="BK59" s="105"/>
      <c r="BL59" s="102">
        <f t="shared" si="17"/>
        <v>0</v>
      </c>
      <c r="BM59" s="105">
        <f>BL59-BN59-BO59</f>
        <v>0</v>
      </c>
      <c r="BN59" s="105"/>
      <c r="BO59" s="188"/>
      <c r="BP59" s="172"/>
      <c r="BQ59" s="105"/>
      <c r="BR59" s="105"/>
      <c r="BS59" s="105"/>
      <c r="BT59" s="102">
        <f t="shared" si="18"/>
        <v>0</v>
      </c>
      <c r="BU59" s="105">
        <f>BT59-BV59-BW59</f>
        <v>0</v>
      </c>
      <c r="BV59" s="105"/>
      <c r="BW59" s="188"/>
      <c r="BX59" s="172"/>
      <c r="BY59" s="105"/>
      <c r="BZ59" s="105"/>
      <c r="CA59" s="105"/>
      <c r="CB59" s="102">
        <f t="shared" si="19"/>
        <v>0</v>
      </c>
      <c r="CC59" s="105">
        <f>CB59-CD59-CE59</f>
        <v>0</v>
      </c>
      <c r="CD59" s="105"/>
      <c r="CE59" s="188"/>
      <c r="CF59" s="172"/>
      <c r="CG59" s="105"/>
      <c r="CH59" s="105"/>
      <c r="CI59" s="105"/>
      <c r="CJ59" s="102">
        <f t="shared" si="20"/>
        <v>0</v>
      </c>
      <c r="CK59" s="105">
        <f>CJ59-CL59-CM59</f>
        <v>0</v>
      </c>
      <c r="CL59" s="105"/>
      <c r="CM59" s="188"/>
      <c r="CN59" s="245"/>
    </row>
    <row r="60" spans="1:92" s="134" customFormat="1" ht="12" x14ac:dyDescent="0.2">
      <c r="A60" s="80"/>
      <c r="B60" s="81" t="s">
        <v>72</v>
      </c>
      <c r="C60" s="82" t="s">
        <v>109</v>
      </c>
      <c r="D60" s="172">
        <f t="shared" ref="D60:D62" si="153">+M60+U60+AC60+AR60+AZ60+CF60</f>
        <v>0</v>
      </c>
      <c r="E60" s="105">
        <f>SUM(,W60,AE60,AM60,AT60,BJ60,BR60,BZ60)</f>
        <v>0</v>
      </c>
      <c r="F60" s="220">
        <f t="shared" si="150"/>
        <v>0</v>
      </c>
      <c r="G60" s="220">
        <f t="shared" si="150"/>
        <v>0</v>
      </c>
      <c r="H60" s="220">
        <f t="shared" si="150"/>
        <v>575.1</v>
      </c>
      <c r="I60" s="220">
        <f t="shared" ref="I60:J62" si="154">+Q60+Y60+AG60+AV60+BD60+CJ60</f>
        <v>575.1</v>
      </c>
      <c r="J60" s="220">
        <f t="shared" si="154"/>
        <v>575.1</v>
      </c>
      <c r="K60" s="228">
        <f t="shared" si="114"/>
        <v>0</v>
      </c>
      <c r="L60" s="194">
        <f t="shared" si="114"/>
        <v>0</v>
      </c>
      <c r="M60" s="172"/>
      <c r="N60" s="106"/>
      <c r="O60" s="106">
        <v>0</v>
      </c>
      <c r="P60" s="106">
        <v>575.1</v>
      </c>
      <c r="Q60" s="106">
        <f t="shared" si="10"/>
        <v>575.1</v>
      </c>
      <c r="R60" s="106">
        <f t="shared" si="144"/>
        <v>575.1</v>
      </c>
      <c r="S60" s="105"/>
      <c r="T60" s="188"/>
      <c r="U60" s="172"/>
      <c r="V60" s="105"/>
      <c r="W60" s="105"/>
      <c r="X60" s="105"/>
      <c r="Y60" s="102">
        <f t="shared" si="138"/>
        <v>0</v>
      </c>
      <c r="Z60" s="105">
        <f t="shared" si="39"/>
        <v>0</v>
      </c>
      <c r="AA60" s="105"/>
      <c r="AB60" s="188"/>
      <c r="AC60" s="172"/>
      <c r="AD60" s="105"/>
      <c r="AE60" s="105"/>
      <c r="AF60" s="105"/>
      <c r="AG60" s="102">
        <f t="shared" si="11"/>
        <v>0</v>
      </c>
      <c r="AH60" s="105">
        <f>AG60-AI60-AJ60</f>
        <v>0</v>
      </c>
      <c r="AI60" s="105"/>
      <c r="AJ60" s="188"/>
      <c r="AK60" s="160"/>
      <c r="AL60" s="105"/>
      <c r="AM60" s="105"/>
      <c r="AN60" s="105"/>
      <c r="AO60" s="105"/>
      <c r="AP60" s="105"/>
      <c r="AQ60" s="200"/>
      <c r="AR60" s="172"/>
      <c r="AS60" s="105"/>
      <c r="AT60" s="105"/>
      <c r="AU60" s="105"/>
      <c r="AV60" s="102">
        <f t="shared" si="12"/>
        <v>0</v>
      </c>
      <c r="AW60" s="105">
        <f>AV60-AX60-AY60</f>
        <v>0</v>
      </c>
      <c r="AX60" s="105"/>
      <c r="AY60" s="188"/>
      <c r="AZ60" s="172">
        <f t="shared" si="151"/>
        <v>0</v>
      </c>
      <c r="BA60" s="105">
        <f t="shared" si="151"/>
        <v>0</v>
      </c>
      <c r="BB60" s="105">
        <f t="shared" si="127"/>
        <v>0</v>
      </c>
      <c r="BC60" s="105">
        <f t="shared" si="127"/>
        <v>0</v>
      </c>
      <c r="BD60" s="105">
        <f t="shared" si="15"/>
        <v>0</v>
      </c>
      <c r="BE60" s="105">
        <f t="shared" si="152"/>
        <v>0</v>
      </c>
      <c r="BF60" s="105">
        <f t="shared" si="152"/>
        <v>0</v>
      </c>
      <c r="BG60" s="188">
        <f t="shared" si="152"/>
        <v>0</v>
      </c>
      <c r="BH60" s="172"/>
      <c r="BI60" s="105"/>
      <c r="BJ60" s="105"/>
      <c r="BK60" s="105"/>
      <c r="BL60" s="102">
        <f t="shared" si="17"/>
        <v>0</v>
      </c>
      <c r="BM60" s="105">
        <f>BL60-BN60-BO60</f>
        <v>0</v>
      </c>
      <c r="BN60" s="105"/>
      <c r="BO60" s="188"/>
      <c r="BP60" s="172"/>
      <c r="BQ60" s="105"/>
      <c r="BR60" s="105"/>
      <c r="BS60" s="105"/>
      <c r="BT60" s="102">
        <f t="shared" si="18"/>
        <v>0</v>
      </c>
      <c r="BU60" s="105">
        <f>BT60-BV60-BW60</f>
        <v>0</v>
      </c>
      <c r="BV60" s="105"/>
      <c r="BW60" s="188"/>
      <c r="BX60" s="172"/>
      <c r="BY60" s="105"/>
      <c r="BZ60" s="105"/>
      <c r="CA60" s="105"/>
      <c r="CB60" s="102">
        <f t="shared" si="19"/>
        <v>0</v>
      </c>
      <c r="CC60" s="105">
        <f>CB60-CD60-CE60</f>
        <v>0</v>
      </c>
      <c r="CD60" s="105"/>
      <c r="CE60" s="188"/>
      <c r="CF60" s="172"/>
      <c r="CG60" s="105"/>
      <c r="CH60" s="105"/>
      <c r="CI60" s="105"/>
      <c r="CJ60" s="102">
        <f t="shared" si="20"/>
        <v>0</v>
      </c>
      <c r="CK60" s="105">
        <f>CJ60-CL60-CM60</f>
        <v>0</v>
      </c>
      <c r="CL60" s="105"/>
      <c r="CM60" s="188"/>
      <c r="CN60" s="245"/>
    </row>
    <row r="61" spans="1:92" s="134" customFormat="1" ht="12" x14ac:dyDescent="0.2">
      <c r="A61" s="80"/>
      <c r="B61" s="81" t="s">
        <v>73</v>
      </c>
      <c r="C61" s="8" t="s">
        <v>106</v>
      </c>
      <c r="D61" s="172">
        <f t="shared" si="153"/>
        <v>245473</v>
      </c>
      <c r="E61" s="105">
        <f>SUM(,W61,AE61,AM61,AT61,BJ61,BR61,BZ61)</f>
        <v>0</v>
      </c>
      <c r="F61" s="220">
        <f t="shared" si="150"/>
        <v>0</v>
      </c>
      <c r="G61" s="220">
        <f t="shared" si="150"/>
        <v>0</v>
      </c>
      <c r="H61" s="220">
        <f t="shared" si="150"/>
        <v>0</v>
      </c>
      <c r="I61" s="220">
        <f t="shared" si="154"/>
        <v>245473</v>
      </c>
      <c r="J61" s="220">
        <f t="shared" si="154"/>
        <v>0</v>
      </c>
      <c r="K61" s="228">
        <f t="shared" si="114"/>
        <v>245473</v>
      </c>
      <c r="L61" s="194">
        <f t="shared" si="114"/>
        <v>0</v>
      </c>
      <c r="M61" s="172">
        <f>95473+150000</f>
        <v>245473</v>
      </c>
      <c r="N61" s="106"/>
      <c r="O61" s="106">
        <v>0</v>
      </c>
      <c r="P61" s="106"/>
      <c r="Q61" s="106">
        <f t="shared" si="10"/>
        <v>245473</v>
      </c>
      <c r="R61" s="106">
        <f t="shared" si="144"/>
        <v>0</v>
      </c>
      <c r="S61" s="105">
        <v>245473</v>
      </c>
      <c r="T61" s="188"/>
      <c r="U61" s="172"/>
      <c r="V61" s="105"/>
      <c r="W61" s="105"/>
      <c r="X61" s="105"/>
      <c r="Y61" s="102">
        <f t="shared" si="138"/>
        <v>0</v>
      </c>
      <c r="Z61" s="105">
        <f t="shared" si="39"/>
        <v>0</v>
      </c>
      <c r="AA61" s="105"/>
      <c r="AB61" s="188"/>
      <c r="AC61" s="172"/>
      <c r="AD61" s="105"/>
      <c r="AE61" s="105"/>
      <c r="AF61" s="105"/>
      <c r="AG61" s="102">
        <f t="shared" si="11"/>
        <v>0</v>
      </c>
      <c r="AH61" s="105">
        <f>AG61-AI61-AJ61</f>
        <v>0</v>
      </c>
      <c r="AI61" s="105"/>
      <c r="AJ61" s="188"/>
      <c r="AK61" s="160"/>
      <c r="AL61" s="105"/>
      <c r="AM61" s="105"/>
      <c r="AN61" s="105"/>
      <c r="AO61" s="105"/>
      <c r="AP61" s="105"/>
      <c r="AQ61" s="200"/>
      <c r="AR61" s="172"/>
      <c r="AS61" s="105"/>
      <c r="AT61" s="105"/>
      <c r="AU61" s="105"/>
      <c r="AV61" s="102">
        <f t="shared" si="12"/>
        <v>0</v>
      </c>
      <c r="AW61" s="105">
        <f>AV61-AX61-AY61</f>
        <v>0</v>
      </c>
      <c r="AX61" s="105"/>
      <c r="AY61" s="188"/>
      <c r="AZ61" s="172">
        <f t="shared" si="151"/>
        <v>0</v>
      </c>
      <c r="BA61" s="105">
        <f t="shared" si="151"/>
        <v>0</v>
      </c>
      <c r="BB61" s="105">
        <f t="shared" si="127"/>
        <v>0</v>
      </c>
      <c r="BC61" s="105">
        <f t="shared" si="127"/>
        <v>0</v>
      </c>
      <c r="BD61" s="105">
        <f t="shared" si="15"/>
        <v>0</v>
      </c>
      <c r="BE61" s="105">
        <f t="shared" si="152"/>
        <v>0</v>
      </c>
      <c r="BF61" s="105">
        <f t="shared" si="152"/>
        <v>0</v>
      </c>
      <c r="BG61" s="188">
        <f t="shared" si="152"/>
        <v>0</v>
      </c>
      <c r="BH61" s="172"/>
      <c r="BI61" s="105"/>
      <c r="BJ61" s="105"/>
      <c r="BK61" s="105"/>
      <c r="BL61" s="102">
        <f t="shared" si="17"/>
        <v>0</v>
      </c>
      <c r="BM61" s="105">
        <f>BL61-BN61-BO61</f>
        <v>0</v>
      </c>
      <c r="BN61" s="105"/>
      <c r="BO61" s="188"/>
      <c r="BP61" s="172"/>
      <c r="BQ61" s="105"/>
      <c r="BR61" s="105"/>
      <c r="BS61" s="105"/>
      <c r="BT61" s="102">
        <f t="shared" si="18"/>
        <v>0</v>
      </c>
      <c r="BU61" s="105">
        <f>BT61-BV61-BW61</f>
        <v>0</v>
      </c>
      <c r="BV61" s="105"/>
      <c r="BW61" s="188"/>
      <c r="BX61" s="172"/>
      <c r="BY61" s="105"/>
      <c r="BZ61" s="105"/>
      <c r="CA61" s="105"/>
      <c r="CB61" s="102">
        <f t="shared" si="19"/>
        <v>0</v>
      </c>
      <c r="CC61" s="105">
        <f>CB61-CD61-CE61</f>
        <v>0</v>
      </c>
      <c r="CD61" s="105"/>
      <c r="CE61" s="188"/>
      <c r="CF61" s="172"/>
      <c r="CG61" s="105"/>
      <c r="CH61" s="105"/>
      <c r="CI61" s="105"/>
      <c r="CJ61" s="102">
        <f t="shared" si="20"/>
        <v>0</v>
      </c>
      <c r="CK61" s="105">
        <f>CJ61-CL61-CM61</f>
        <v>0</v>
      </c>
      <c r="CL61" s="105"/>
      <c r="CM61" s="188"/>
      <c r="CN61" s="245"/>
    </row>
    <row r="62" spans="1:92" s="134" customFormat="1" ht="12" x14ac:dyDescent="0.2">
      <c r="A62" s="80"/>
      <c r="B62" s="81" t="s">
        <v>74</v>
      </c>
      <c r="C62" s="82" t="s">
        <v>107</v>
      </c>
      <c r="D62" s="172">
        <f t="shared" si="153"/>
        <v>54758</v>
      </c>
      <c r="E62" s="105">
        <f>SUM(,W62,AE62,AM62,AT62,BJ62,BR62,BZ62)</f>
        <v>0</v>
      </c>
      <c r="F62" s="220">
        <f t="shared" si="150"/>
        <v>0</v>
      </c>
      <c r="G62" s="220">
        <f t="shared" si="150"/>
        <v>0</v>
      </c>
      <c r="H62" s="220">
        <f t="shared" si="150"/>
        <v>-4730</v>
      </c>
      <c r="I62" s="220">
        <f t="shared" si="154"/>
        <v>50028</v>
      </c>
      <c r="J62" s="220">
        <f t="shared" si="154"/>
        <v>0</v>
      </c>
      <c r="K62" s="228">
        <f t="shared" si="114"/>
        <v>50028</v>
      </c>
      <c r="L62" s="194">
        <f t="shared" si="114"/>
        <v>0</v>
      </c>
      <c r="M62" s="172">
        <v>54758</v>
      </c>
      <c r="N62" s="106"/>
      <c r="O62" s="106">
        <v>0</v>
      </c>
      <c r="P62" s="106">
        <v>-4730</v>
      </c>
      <c r="Q62" s="106">
        <f t="shared" si="10"/>
        <v>50028</v>
      </c>
      <c r="R62" s="106">
        <f t="shared" si="144"/>
        <v>0</v>
      </c>
      <c r="S62" s="105">
        <v>50028</v>
      </c>
      <c r="T62" s="188"/>
      <c r="U62" s="172"/>
      <c r="V62" s="105"/>
      <c r="W62" s="105"/>
      <c r="X62" s="105"/>
      <c r="Y62" s="102">
        <f t="shared" si="138"/>
        <v>0</v>
      </c>
      <c r="Z62" s="105">
        <f t="shared" si="39"/>
        <v>0</v>
      </c>
      <c r="AA62" s="105"/>
      <c r="AB62" s="188"/>
      <c r="AC62" s="172"/>
      <c r="AD62" s="105"/>
      <c r="AE62" s="105"/>
      <c r="AF62" s="105"/>
      <c r="AG62" s="102">
        <f t="shared" si="11"/>
        <v>0</v>
      </c>
      <c r="AH62" s="105">
        <f>AG62-AI62-AJ62</f>
        <v>0</v>
      </c>
      <c r="AI62" s="105"/>
      <c r="AJ62" s="188"/>
      <c r="AK62" s="160"/>
      <c r="AL62" s="105"/>
      <c r="AM62" s="105"/>
      <c r="AN62" s="105"/>
      <c r="AO62" s="105"/>
      <c r="AP62" s="105"/>
      <c r="AQ62" s="200"/>
      <c r="AR62" s="172"/>
      <c r="AS62" s="105"/>
      <c r="AT62" s="105"/>
      <c r="AU62" s="105"/>
      <c r="AV62" s="102">
        <f t="shared" si="12"/>
        <v>0</v>
      </c>
      <c r="AW62" s="105">
        <f>AV62-AX62-AY62</f>
        <v>0</v>
      </c>
      <c r="AX62" s="105"/>
      <c r="AY62" s="188"/>
      <c r="AZ62" s="172">
        <f t="shared" si="151"/>
        <v>0</v>
      </c>
      <c r="BA62" s="105">
        <f t="shared" si="151"/>
        <v>0</v>
      </c>
      <c r="BB62" s="105">
        <f t="shared" si="127"/>
        <v>0</v>
      </c>
      <c r="BC62" s="105">
        <f t="shared" si="127"/>
        <v>0</v>
      </c>
      <c r="BD62" s="105">
        <f t="shared" si="15"/>
        <v>0</v>
      </c>
      <c r="BE62" s="105">
        <f t="shared" si="152"/>
        <v>0</v>
      </c>
      <c r="BF62" s="105">
        <f t="shared" si="152"/>
        <v>0</v>
      </c>
      <c r="BG62" s="188">
        <f t="shared" si="152"/>
        <v>0</v>
      </c>
      <c r="BH62" s="172"/>
      <c r="BI62" s="105"/>
      <c r="BJ62" s="105"/>
      <c r="BK62" s="105"/>
      <c r="BL62" s="102">
        <f t="shared" si="17"/>
        <v>0</v>
      </c>
      <c r="BM62" s="105">
        <f>BL62-BN62-BO62</f>
        <v>0</v>
      </c>
      <c r="BN62" s="105"/>
      <c r="BO62" s="188"/>
      <c r="BP62" s="172"/>
      <c r="BQ62" s="105"/>
      <c r="BR62" s="105"/>
      <c r="BS62" s="105"/>
      <c r="BT62" s="102">
        <f t="shared" si="18"/>
        <v>0</v>
      </c>
      <c r="BU62" s="105">
        <f>BT62-BV62-BW62</f>
        <v>0</v>
      </c>
      <c r="BV62" s="105"/>
      <c r="BW62" s="188"/>
      <c r="BX62" s="172"/>
      <c r="BY62" s="105"/>
      <c r="BZ62" s="105"/>
      <c r="CA62" s="105"/>
      <c r="CB62" s="102">
        <f t="shared" si="19"/>
        <v>0</v>
      </c>
      <c r="CC62" s="105">
        <f>CB62-CD62-CE62</f>
        <v>0</v>
      </c>
      <c r="CD62" s="105"/>
      <c r="CE62" s="188"/>
      <c r="CF62" s="172"/>
      <c r="CG62" s="105"/>
      <c r="CH62" s="105"/>
      <c r="CI62" s="105"/>
      <c r="CJ62" s="102">
        <f t="shared" si="20"/>
        <v>0</v>
      </c>
      <c r="CK62" s="105">
        <f>CJ62-CL62-CM62</f>
        <v>0</v>
      </c>
      <c r="CL62" s="105"/>
      <c r="CM62" s="188"/>
      <c r="CN62" s="245"/>
    </row>
    <row r="63" spans="1:92" s="137" customFormat="1" ht="12" x14ac:dyDescent="0.2">
      <c r="A63" s="237" t="s">
        <v>70</v>
      </c>
      <c r="B63" s="335" t="s">
        <v>81</v>
      </c>
      <c r="C63" s="336"/>
      <c r="D63" s="190">
        <f>+M63+U63+AC63+AR63+AZ63+CF63</f>
        <v>5484472</v>
      </c>
      <c r="E63" s="112">
        <f>E56+E57+E58</f>
        <v>0</v>
      </c>
      <c r="F63" s="221">
        <f t="shared" si="150"/>
        <v>0</v>
      </c>
      <c r="G63" s="221">
        <f t="shared" si="150"/>
        <v>542716</v>
      </c>
      <c r="H63" s="221">
        <f t="shared" si="150"/>
        <v>21861.500000000029</v>
      </c>
      <c r="I63" s="221">
        <f>+Q63+Y63+AG63+AV63+BD63+CJ63</f>
        <v>6049049.5</v>
      </c>
      <c r="J63" s="221">
        <f>+R63+Z63+AH63+AW63+BE63+CK63</f>
        <v>2145774.5</v>
      </c>
      <c r="K63" s="112">
        <f t="shared" si="114"/>
        <v>3903275</v>
      </c>
      <c r="L63" s="170">
        <f t="shared" si="114"/>
        <v>0</v>
      </c>
      <c r="M63" s="190">
        <f>+M58+M57+M56</f>
        <v>5176572</v>
      </c>
      <c r="N63" s="112">
        <f>+N58+N57+N56</f>
        <v>0</v>
      </c>
      <c r="O63" s="112">
        <f>+O56+O57+O58</f>
        <v>399534</v>
      </c>
      <c r="P63" s="112">
        <f>+P56+P57+P58</f>
        <v>95792.500000000029</v>
      </c>
      <c r="Q63" s="222">
        <f t="shared" si="10"/>
        <v>5671898.5</v>
      </c>
      <c r="R63" s="222">
        <f t="shared" si="144"/>
        <v>1768623.5</v>
      </c>
      <c r="S63" s="112">
        <f>S56+S57+S58</f>
        <v>3903275</v>
      </c>
      <c r="T63" s="179">
        <f>T56+T57+T58</f>
        <v>0</v>
      </c>
      <c r="U63" s="190">
        <f t="shared" ref="U63:AA63" si="155">U56+U57+U58</f>
        <v>307900</v>
      </c>
      <c r="V63" s="112">
        <f t="shared" si="155"/>
        <v>0</v>
      </c>
      <c r="W63" s="112">
        <f t="shared" si="155"/>
        <v>31123</v>
      </c>
      <c r="X63" s="112">
        <f t="shared" si="155"/>
        <v>-77106</v>
      </c>
      <c r="Y63" s="222">
        <f t="shared" si="138"/>
        <v>261917</v>
      </c>
      <c r="Z63" s="112">
        <f t="shared" si="39"/>
        <v>261917</v>
      </c>
      <c r="AA63" s="112">
        <f t="shared" si="155"/>
        <v>0</v>
      </c>
      <c r="AB63" s="179">
        <f>AB56+AB57+AB58</f>
        <v>0</v>
      </c>
      <c r="AC63" s="190">
        <f t="shared" ref="AC63:AI63" si="156">AC56+AC57+AC58</f>
        <v>0</v>
      </c>
      <c r="AD63" s="112">
        <f t="shared" si="156"/>
        <v>0</v>
      </c>
      <c r="AE63" s="112">
        <f t="shared" si="156"/>
        <v>111322</v>
      </c>
      <c r="AF63" s="112">
        <f t="shared" si="156"/>
        <v>635</v>
      </c>
      <c r="AG63" s="112">
        <f t="shared" si="11"/>
        <v>111957</v>
      </c>
      <c r="AH63" s="112">
        <f t="shared" si="156"/>
        <v>111957</v>
      </c>
      <c r="AI63" s="112">
        <f t="shared" si="156"/>
        <v>0</v>
      </c>
      <c r="AJ63" s="179">
        <f>AJ56+AJ57+AJ58</f>
        <v>0</v>
      </c>
      <c r="AK63" s="163"/>
      <c r="AL63" s="112"/>
      <c r="AM63" s="112"/>
      <c r="AN63" s="112"/>
      <c r="AO63" s="112"/>
      <c r="AP63" s="112"/>
      <c r="AQ63" s="203"/>
      <c r="AR63" s="190">
        <f t="shared" ref="AR63:AX63" si="157">AR56+AR57+AR58</f>
        <v>0</v>
      </c>
      <c r="AS63" s="112">
        <f t="shared" si="157"/>
        <v>0</v>
      </c>
      <c r="AT63" s="112">
        <f t="shared" si="157"/>
        <v>364</v>
      </c>
      <c r="AU63" s="112">
        <f t="shared" si="157"/>
        <v>377</v>
      </c>
      <c r="AV63" s="112">
        <f t="shared" si="12"/>
        <v>741</v>
      </c>
      <c r="AW63" s="112">
        <f t="shared" si="157"/>
        <v>741</v>
      </c>
      <c r="AX63" s="112">
        <f t="shared" si="157"/>
        <v>0</v>
      </c>
      <c r="AY63" s="179">
        <f>AY56+AY57+AY58</f>
        <v>0</v>
      </c>
      <c r="AZ63" s="190">
        <f t="shared" ref="AZ63:BN63" si="158">AZ56+AZ57+AZ58</f>
        <v>0</v>
      </c>
      <c r="BA63" s="112">
        <f t="shared" si="158"/>
        <v>0</v>
      </c>
      <c r="BB63" s="112">
        <f t="shared" si="127"/>
        <v>0</v>
      </c>
      <c r="BC63" s="112">
        <f t="shared" si="127"/>
        <v>2261</v>
      </c>
      <c r="BD63" s="112">
        <f t="shared" si="15"/>
        <v>2261</v>
      </c>
      <c r="BE63" s="112">
        <f>BE56+BE57+BE58</f>
        <v>2261</v>
      </c>
      <c r="BF63" s="112">
        <f>BF56+BF57+BF58</f>
        <v>0</v>
      </c>
      <c r="BG63" s="179">
        <f t="shared" si="158"/>
        <v>0</v>
      </c>
      <c r="BH63" s="190">
        <f t="shared" si="158"/>
        <v>0</v>
      </c>
      <c r="BI63" s="112">
        <f t="shared" si="158"/>
        <v>0</v>
      </c>
      <c r="BJ63" s="112">
        <f t="shared" si="158"/>
        <v>0</v>
      </c>
      <c r="BK63" s="112">
        <f t="shared" si="158"/>
        <v>2134</v>
      </c>
      <c r="BL63" s="112">
        <f t="shared" si="17"/>
        <v>2134</v>
      </c>
      <c r="BM63" s="112">
        <f t="shared" si="158"/>
        <v>2134</v>
      </c>
      <c r="BN63" s="112">
        <f t="shared" si="158"/>
        <v>0</v>
      </c>
      <c r="BO63" s="179">
        <f t="shared" ref="BO63:BW63" si="159">BO56+BO57+BO58</f>
        <v>0</v>
      </c>
      <c r="BP63" s="190">
        <f t="shared" si="159"/>
        <v>0</v>
      </c>
      <c r="BQ63" s="112">
        <f t="shared" si="159"/>
        <v>0</v>
      </c>
      <c r="BR63" s="112">
        <f t="shared" si="159"/>
        <v>0</v>
      </c>
      <c r="BS63" s="112">
        <f t="shared" si="159"/>
        <v>0</v>
      </c>
      <c r="BT63" s="112">
        <f t="shared" si="18"/>
        <v>0</v>
      </c>
      <c r="BU63" s="112">
        <f t="shared" si="159"/>
        <v>0</v>
      </c>
      <c r="BV63" s="112">
        <f t="shared" si="159"/>
        <v>0</v>
      </c>
      <c r="BW63" s="179">
        <f t="shared" si="159"/>
        <v>0</v>
      </c>
      <c r="BX63" s="190">
        <f t="shared" ref="BX63:CD63" si="160">BX56+BX57+BX58</f>
        <v>0</v>
      </c>
      <c r="BY63" s="112">
        <f t="shared" si="160"/>
        <v>0</v>
      </c>
      <c r="BZ63" s="112">
        <f t="shared" si="160"/>
        <v>0</v>
      </c>
      <c r="CA63" s="112">
        <f t="shared" si="160"/>
        <v>127</v>
      </c>
      <c r="CB63" s="112">
        <f t="shared" si="19"/>
        <v>127</v>
      </c>
      <c r="CC63" s="112">
        <f t="shared" si="160"/>
        <v>127</v>
      </c>
      <c r="CD63" s="112">
        <f t="shared" si="160"/>
        <v>0</v>
      </c>
      <c r="CE63" s="179">
        <f>CE56+CE57+CE58</f>
        <v>0</v>
      </c>
      <c r="CF63" s="190">
        <f>CF56+CF57+CF58</f>
        <v>0</v>
      </c>
      <c r="CG63" s="112">
        <f>CG56+CG57+CG58</f>
        <v>0</v>
      </c>
      <c r="CH63" s="112">
        <f>CH56+CH57+CH58</f>
        <v>373</v>
      </c>
      <c r="CI63" s="112">
        <f>CI56+CI57+CI58</f>
        <v>-98</v>
      </c>
      <c r="CJ63" s="112">
        <f t="shared" si="20"/>
        <v>275</v>
      </c>
      <c r="CK63" s="112">
        <f>CK56+CK57+CK58</f>
        <v>275</v>
      </c>
      <c r="CL63" s="112">
        <f>CL56+CL57+CL58</f>
        <v>0</v>
      </c>
      <c r="CM63" s="179">
        <f>CM56+CM57+CM58</f>
        <v>0</v>
      </c>
      <c r="CN63" s="249"/>
    </row>
    <row r="64" spans="1:92" s="138" customFormat="1" ht="24" customHeight="1" x14ac:dyDescent="0.2">
      <c r="A64" s="337" t="s">
        <v>28</v>
      </c>
      <c r="B64" s="338"/>
      <c r="C64" s="339"/>
      <c r="D64" s="191">
        <f>+M64+U64+AC64+AR64+AZ64+CF64+1</f>
        <v>36563705</v>
      </c>
      <c r="E64" s="118">
        <f>E55+E63</f>
        <v>0</v>
      </c>
      <c r="F64" s="229">
        <f t="shared" si="150"/>
        <v>0</v>
      </c>
      <c r="G64" s="229">
        <f t="shared" si="150"/>
        <v>1152130.3</v>
      </c>
      <c r="H64" s="229">
        <f t="shared" si="150"/>
        <v>690521.9</v>
      </c>
      <c r="I64" s="229">
        <f>+Q64+Y64+AG64+AV64+BD64+CJ64+1</f>
        <v>38406357.199999996</v>
      </c>
      <c r="J64" s="229">
        <f>+R64+Z64+AH64+AW64+BE64+CK64+1</f>
        <v>27349218.199999999</v>
      </c>
      <c r="K64" s="229">
        <f t="shared" si="114"/>
        <v>11051876</v>
      </c>
      <c r="L64" s="242">
        <f t="shared" si="114"/>
        <v>5263</v>
      </c>
      <c r="M64" s="191">
        <f>+M63+M55</f>
        <v>19731792</v>
      </c>
      <c r="N64" s="118">
        <f>+N63+N55</f>
        <v>0</v>
      </c>
      <c r="O64" s="118">
        <f>+O63+O55</f>
        <v>463136.4</v>
      </c>
      <c r="P64" s="118">
        <f>+P63+P55</f>
        <v>448153.80000000005</v>
      </c>
      <c r="Q64" s="118">
        <f t="shared" si="10"/>
        <v>20643082.199999999</v>
      </c>
      <c r="R64" s="118">
        <f t="shared" ref="R64:R72" si="161">+Q64-S64-T64</f>
        <v>12484407.199999999</v>
      </c>
      <c r="S64" s="118">
        <f>S55+S63</f>
        <v>8157875</v>
      </c>
      <c r="T64" s="180">
        <f>T55+T63</f>
        <v>800</v>
      </c>
      <c r="U64" s="191">
        <f t="shared" ref="U64:AA64" si="162">U55+U63</f>
        <v>4439811</v>
      </c>
      <c r="V64" s="118">
        <f t="shared" si="162"/>
        <v>0</v>
      </c>
      <c r="W64" s="118">
        <f t="shared" si="162"/>
        <v>266425</v>
      </c>
      <c r="X64" s="118">
        <f t="shared" si="162"/>
        <v>159210</v>
      </c>
      <c r="Y64" s="118">
        <f t="shared" si="138"/>
        <v>4865446</v>
      </c>
      <c r="Z64" s="118">
        <f t="shared" si="39"/>
        <v>4335360</v>
      </c>
      <c r="AA64" s="118">
        <f t="shared" si="162"/>
        <v>525623</v>
      </c>
      <c r="AB64" s="180">
        <f>AB55+AB63</f>
        <v>4463</v>
      </c>
      <c r="AC64" s="191">
        <f t="shared" ref="AC64:AI64" si="163">AC55+AC63</f>
        <v>4699620</v>
      </c>
      <c r="AD64" s="118">
        <f t="shared" si="163"/>
        <v>0</v>
      </c>
      <c r="AE64" s="118">
        <f t="shared" si="163"/>
        <v>249209</v>
      </c>
      <c r="AF64" s="118">
        <f t="shared" si="163"/>
        <v>2081.1999999999985</v>
      </c>
      <c r="AG64" s="118">
        <f t="shared" si="11"/>
        <v>4950910.2</v>
      </c>
      <c r="AH64" s="118">
        <f t="shared" si="163"/>
        <v>3904140.2</v>
      </c>
      <c r="AI64" s="118">
        <f t="shared" si="163"/>
        <v>1046770</v>
      </c>
      <c r="AJ64" s="180">
        <f>AJ55+AJ63</f>
        <v>0</v>
      </c>
      <c r="AK64" s="164"/>
      <c r="AL64" s="118"/>
      <c r="AM64" s="118"/>
      <c r="AN64" s="118"/>
      <c r="AO64" s="118"/>
      <c r="AP64" s="118"/>
      <c r="AQ64" s="204"/>
      <c r="AR64" s="191">
        <f t="shared" ref="AR64:AX64" si="164">AR55+AR63</f>
        <v>403396</v>
      </c>
      <c r="AS64" s="118">
        <f t="shared" si="164"/>
        <v>0</v>
      </c>
      <c r="AT64" s="118">
        <f t="shared" si="164"/>
        <v>3218</v>
      </c>
      <c r="AU64" s="118">
        <f t="shared" si="164"/>
        <v>5994</v>
      </c>
      <c r="AV64" s="118">
        <f t="shared" si="12"/>
        <v>412608</v>
      </c>
      <c r="AW64" s="118">
        <f t="shared" si="164"/>
        <v>391199</v>
      </c>
      <c r="AX64" s="118">
        <f t="shared" si="164"/>
        <v>21409</v>
      </c>
      <c r="AY64" s="180">
        <f>AY55+AY63</f>
        <v>0</v>
      </c>
      <c r="AZ64" s="191">
        <f t="shared" ref="AZ64:BN64" si="165">AZ55+AZ63</f>
        <v>3618392</v>
      </c>
      <c r="BA64" s="118">
        <f t="shared" si="165"/>
        <v>0</v>
      </c>
      <c r="BB64" s="118">
        <f t="shared" si="127"/>
        <v>129483.9</v>
      </c>
      <c r="BC64" s="118">
        <f t="shared" si="127"/>
        <v>71955.899999999994</v>
      </c>
      <c r="BD64" s="118">
        <f t="shared" si="15"/>
        <v>3819831.8</v>
      </c>
      <c r="BE64" s="118">
        <f>BE55+BE63</f>
        <v>3218675.8</v>
      </c>
      <c r="BF64" s="118">
        <f>BF55+BF63</f>
        <v>601156</v>
      </c>
      <c r="BG64" s="180">
        <f t="shared" si="165"/>
        <v>0</v>
      </c>
      <c r="BH64" s="191">
        <f t="shared" si="165"/>
        <v>2295893</v>
      </c>
      <c r="BI64" s="118">
        <f t="shared" si="165"/>
        <v>0</v>
      </c>
      <c r="BJ64" s="118">
        <f t="shared" si="165"/>
        <v>28723</v>
      </c>
      <c r="BK64" s="118">
        <f t="shared" si="165"/>
        <v>16516</v>
      </c>
      <c r="BL64" s="118">
        <f t="shared" si="17"/>
        <v>2341132</v>
      </c>
      <c r="BM64" s="118">
        <f t="shared" si="165"/>
        <v>2050039</v>
      </c>
      <c r="BN64" s="118">
        <f t="shared" si="165"/>
        <v>291093</v>
      </c>
      <c r="BO64" s="180">
        <f t="shared" ref="BO64:BW64" si="166">BO55+BO63</f>
        <v>0</v>
      </c>
      <c r="BP64" s="191">
        <f t="shared" si="166"/>
        <v>449751</v>
      </c>
      <c r="BQ64" s="118">
        <f t="shared" si="166"/>
        <v>0</v>
      </c>
      <c r="BR64" s="118">
        <f t="shared" si="166"/>
        <v>60995.9</v>
      </c>
      <c r="BS64" s="118">
        <f t="shared" si="166"/>
        <v>32647.9</v>
      </c>
      <c r="BT64" s="118">
        <f t="shared" si="18"/>
        <v>543394.80000000005</v>
      </c>
      <c r="BU64" s="118">
        <f t="shared" si="166"/>
        <v>453673.80000000005</v>
      </c>
      <c r="BV64" s="118">
        <f t="shared" si="166"/>
        <v>89721</v>
      </c>
      <c r="BW64" s="180">
        <f t="shared" si="166"/>
        <v>0</v>
      </c>
      <c r="BX64" s="191">
        <f t="shared" ref="BX64:CD64" si="167">BX55+BX63</f>
        <v>872748</v>
      </c>
      <c r="BY64" s="118">
        <f t="shared" si="167"/>
        <v>0</v>
      </c>
      <c r="BZ64" s="118">
        <f t="shared" si="167"/>
        <v>39765</v>
      </c>
      <c r="CA64" s="118">
        <f t="shared" si="167"/>
        <v>22792</v>
      </c>
      <c r="CB64" s="118">
        <f t="shared" si="19"/>
        <v>935305</v>
      </c>
      <c r="CC64" s="118">
        <f t="shared" si="167"/>
        <v>714963</v>
      </c>
      <c r="CD64" s="118">
        <f t="shared" si="167"/>
        <v>220342</v>
      </c>
      <c r="CE64" s="180">
        <f>CE55+CE63</f>
        <v>0</v>
      </c>
      <c r="CF64" s="191">
        <f>CF55+CF63</f>
        <v>3670693</v>
      </c>
      <c r="CG64" s="118">
        <f>CG55+CG63</f>
        <v>0</v>
      </c>
      <c r="CH64" s="118">
        <f>CH55+CH63</f>
        <v>40658</v>
      </c>
      <c r="CI64" s="118">
        <f>CI55+CI63</f>
        <v>3127</v>
      </c>
      <c r="CJ64" s="118">
        <f t="shared" si="20"/>
        <v>3714478</v>
      </c>
      <c r="CK64" s="118">
        <f>CK55+CK63</f>
        <v>3015435</v>
      </c>
      <c r="CL64" s="118">
        <f>CL55+CL63</f>
        <v>699043</v>
      </c>
      <c r="CM64" s="180">
        <f>CM55+CM63</f>
        <v>0</v>
      </c>
      <c r="CN64" s="250"/>
    </row>
    <row r="65" spans="1:92" s="133" customFormat="1" ht="12" x14ac:dyDescent="0.2">
      <c r="A65" s="77" t="s">
        <v>69</v>
      </c>
      <c r="B65" s="236" t="s">
        <v>14</v>
      </c>
      <c r="C65" s="79"/>
      <c r="D65" s="171"/>
      <c r="E65" s="102"/>
      <c r="F65" s="102"/>
      <c r="G65" s="102"/>
      <c r="H65" s="102"/>
      <c r="I65" s="102"/>
      <c r="J65" s="102"/>
      <c r="K65" s="112"/>
      <c r="L65" s="170"/>
      <c r="M65" s="169"/>
      <c r="N65" s="102"/>
      <c r="O65" s="102"/>
      <c r="P65" s="102"/>
      <c r="Q65" s="102">
        <f t="shared" si="10"/>
        <v>0</v>
      </c>
      <c r="R65" s="106"/>
      <c r="S65" s="106"/>
      <c r="T65" s="194"/>
      <c r="U65" s="169"/>
      <c r="V65" s="102"/>
      <c r="W65" s="102"/>
      <c r="X65" s="102"/>
      <c r="Y65" s="102">
        <f t="shared" si="138"/>
        <v>0</v>
      </c>
      <c r="Z65" s="109"/>
      <c r="AA65" s="102"/>
      <c r="AB65" s="170"/>
      <c r="AC65" s="169"/>
      <c r="AD65" s="102"/>
      <c r="AE65" s="102"/>
      <c r="AF65" s="102"/>
      <c r="AG65" s="102">
        <f t="shared" si="11"/>
        <v>0</v>
      </c>
      <c r="AH65" s="102"/>
      <c r="AI65" s="102"/>
      <c r="AJ65" s="170"/>
      <c r="AK65" s="159"/>
      <c r="AL65" s="102"/>
      <c r="AM65" s="102"/>
      <c r="AN65" s="102"/>
      <c r="AO65" s="102"/>
      <c r="AP65" s="102"/>
      <c r="AQ65" s="199"/>
      <c r="AR65" s="169"/>
      <c r="AS65" s="102"/>
      <c r="AT65" s="102"/>
      <c r="AU65" s="102"/>
      <c r="AV65" s="102">
        <f t="shared" si="12"/>
        <v>0</v>
      </c>
      <c r="AW65" s="102"/>
      <c r="AX65" s="102"/>
      <c r="AY65" s="170"/>
      <c r="AZ65" s="169"/>
      <c r="BA65" s="102"/>
      <c r="BB65" s="105"/>
      <c r="BC65" s="105"/>
      <c r="BD65" s="102">
        <f t="shared" si="15"/>
        <v>0</v>
      </c>
      <c r="BE65" s="102"/>
      <c r="BF65" s="102"/>
      <c r="BG65" s="170"/>
      <c r="BH65" s="169"/>
      <c r="BI65" s="102"/>
      <c r="BJ65" s="102"/>
      <c r="BK65" s="102"/>
      <c r="BL65" s="102">
        <f t="shared" si="17"/>
        <v>0</v>
      </c>
      <c r="BM65" s="102"/>
      <c r="BN65" s="102"/>
      <c r="BO65" s="170"/>
      <c r="BP65" s="169"/>
      <c r="BQ65" s="102"/>
      <c r="BR65" s="102"/>
      <c r="BS65" s="102"/>
      <c r="BT65" s="102">
        <f t="shared" si="18"/>
        <v>0</v>
      </c>
      <c r="BU65" s="102"/>
      <c r="BV65" s="102"/>
      <c r="BW65" s="170"/>
      <c r="BX65" s="169"/>
      <c r="BY65" s="102"/>
      <c r="BZ65" s="102"/>
      <c r="CA65" s="102"/>
      <c r="CB65" s="102">
        <f t="shared" si="19"/>
        <v>0</v>
      </c>
      <c r="CC65" s="102"/>
      <c r="CD65" s="102"/>
      <c r="CE65" s="170"/>
      <c r="CF65" s="169"/>
      <c r="CG65" s="102"/>
      <c r="CH65" s="102"/>
      <c r="CI65" s="102"/>
      <c r="CJ65" s="102">
        <f t="shared" si="20"/>
        <v>0</v>
      </c>
      <c r="CK65" s="102"/>
      <c r="CL65" s="102"/>
      <c r="CM65" s="170"/>
      <c r="CN65" s="244"/>
    </row>
    <row r="66" spans="1:92" s="134" customFormat="1" ht="12" x14ac:dyDescent="0.2">
      <c r="A66" s="80"/>
      <c r="B66" s="81" t="s">
        <v>71</v>
      </c>
      <c r="C66" s="82" t="s">
        <v>23</v>
      </c>
      <c r="D66" s="172">
        <f>+M66+U66+AC66+AR66+AZ66+CF66</f>
        <v>2000000</v>
      </c>
      <c r="E66" s="105">
        <f>SUM(,W66,AE66,AM66,AT66,BJ66,BR66,BZ66)</f>
        <v>0</v>
      </c>
      <c r="F66" s="220">
        <f t="shared" ref="F66:H70" si="168">+N66+V66+AD66+AS66+BA66+CG66</f>
        <v>0</v>
      </c>
      <c r="G66" s="220">
        <f t="shared" si="168"/>
        <v>0</v>
      </c>
      <c r="H66" s="220">
        <f t="shared" si="168"/>
        <v>0</v>
      </c>
      <c r="I66" s="220">
        <f>+Q66+Y66+AG66+AV66+BD66+CJ66</f>
        <v>2000000</v>
      </c>
      <c r="J66" s="220">
        <f>+R66+Z66+AH66+AW66+BE66+CK66</f>
        <v>0</v>
      </c>
      <c r="K66" s="228">
        <f t="shared" si="114"/>
        <v>2000000</v>
      </c>
      <c r="L66" s="194">
        <f t="shared" si="114"/>
        <v>0</v>
      </c>
      <c r="M66" s="172">
        <v>2000000</v>
      </c>
      <c r="N66" s="106"/>
      <c r="O66" s="106"/>
      <c r="P66" s="106"/>
      <c r="Q66" s="106">
        <f t="shared" si="10"/>
        <v>2000000</v>
      </c>
      <c r="R66" s="106">
        <f t="shared" si="161"/>
        <v>0</v>
      </c>
      <c r="S66" s="105">
        <v>2000000</v>
      </c>
      <c r="T66" s="188"/>
      <c r="U66" s="172"/>
      <c r="V66" s="105"/>
      <c r="W66" s="105"/>
      <c r="X66" s="105"/>
      <c r="Y66" s="102">
        <f t="shared" si="138"/>
        <v>0</v>
      </c>
      <c r="Z66" s="105">
        <f t="shared" si="39"/>
        <v>0</v>
      </c>
      <c r="AA66" s="105"/>
      <c r="AB66" s="188"/>
      <c r="AC66" s="172"/>
      <c r="AD66" s="105"/>
      <c r="AE66" s="105"/>
      <c r="AF66" s="105"/>
      <c r="AG66" s="102">
        <f t="shared" si="11"/>
        <v>0</v>
      </c>
      <c r="AH66" s="105">
        <f>AG66-AI66-AJ66</f>
        <v>0</v>
      </c>
      <c r="AI66" s="105"/>
      <c r="AJ66" s="188"/>
      <c r="AK66" s="160"/>
      <c r="AL66" s="105"/>
      <c r="AM66" s="105"/>
      <c r="AN66" s="105"/>
      <c r="AO66" s="105"/>
      <c r="AP66" s="105"/>
      <c r="AQ66" s="200"/>
      <c r="AR66" s="172"/>
      <c r="AS66" s="105"/>
      <c r="AT66" s="105"/>
      <c r="AU66" s="105"/>
      <c r="AV66" s="102">
        <f t="shared" si="12"/>
        <v>0</v>
      </c>
      <c r="AW66" s="105">
        <f>AV66-AX66-AY66</f>
        <v>0</v>
      </c>
      <c r="AX66" s="105"/>
      <c r="AY66" s="188"/>
      <c r="AZ66" s="172">
        <f t="shared" ref="AZ66:BC70" si="169">SUM(BP66,BX66,BH66)</f>
        <v>0</v>
      </c>
      <c r="BA66" s="105">
        <f t="shared" si="169"/>
        <v>0</v>
      </c>
      <c r="BB66" s="105">
        <f t="shared" si="169"/>
        <v>0</v>
      </c>
      <c r="BC66" s="105">
        <f t="shared" si="169"/>
        <v>0</v>
      </c>
      <c r="BD66" s="105">
        <f t="shared" si="15"/>
        <v>0</v>
      </c>
      <c r="BE66" s="105">
        <f t="shared" ref="BE66:BG70" si="170">SUM(BU66,CC66,BM66)</f>
        <v>0</v>
      </c>
      <c r="BF66" s="105">
        <f t="shared" si="170"/>
        <v>0</v>
      </c>
      <c r="BG66" s="188">
        <f t="shared" si="170"/>
        <v>0</v>
      </c>
      <c r="BH66" s="172"/>
      <c r="BI66" s="105"/>
      <c r="BJ66" s="105"/>
      <c r="BK66" s="105"/>
      <c r="BL66" s="102">
        <f t="shared" si="17"/>
        <v>0</v>
      </c>
      <c r="BM66" s="105">
        <f>BL66-BN66-BO66</f>
        <v>0</v>
      </c>
      <c r="BN66" s="105"/>
      <c r="BO66" s="188"/>
      <c r="BP66" s="172"/>
      <c r="BQ66" s="105"/>
      <c r="BR66" s="105"/>
      <c r="BS66" s="105"/>
      <c r="BT66" s="102">
        <f t="shared" si="18"/>
        <v>0</v>
      </c>
      <c r="BU66" s="105">
        <f>BT66-BV66-BW66</f>
        <v>0</v>
      </c>
      <c r="BV66" s="105"/>
      <c r="BW66" s="188"/>
      <c r="BX66" s="172"/>
      <c r="BY66" s="105"/>
      <c r="BZ66" s="105"/>
      <c r="CA66" s="105"/>
      <c r="CB66" s="102">
        <f t="shared" si="19"/>
        <v>0</v>
      </c>
      <c r="CC66" s="105">
        <f>CB66-CD66-CE66</f>
        <v>0</v>
      </c>
      <c r="CD66" s="105"/>
      <c r="CE66" s="188"/>
      <c r="CF66" s="172"/>
      <c r="CG66" s="105"/>
      <c r="CH66" s="105"/>
      <c r="CI66" s="105"/>
      <c r="CJ66" s="102">
        <f t="shared" si="20"/>
        <v>0</v>
      </c>
      <c r="CK66" s="105">
        <f>CJ66-CL66-CM66</f>
        <v>0</v>
      </c>
      <c r="CL66" s="105"/>
      <c r="CM66" s="188"/>
      <c r="CN66" s="245"/>
    </row>
    <row r="67" spans="1:92" s="134" customFormat="1" ht="12" x14ac:dyDescent="0.2">
      <c r="A67" s="80"/>
      <c r="B67" s="81" t="s">
        <v>72</v>
      </c>
      <c r="C67" s="82" t="s">
        <v>24</v>
      </c>
      <c r="D67" s="172">
        <f t="shared" ref="D67:D70" si="171">+M67+U67+AC67+AR67+AZ67+CF67</f>
        <v>0</v>
      </c>
      <c r="E67" s="105">
        <f>SUM(,W67,AE67,AM67,AT67,BJ67,BR67,BZ67)</f>
        <v>0</v>
      </c>
      <c r="F67" s="220">
        <f t="shared" si="168"/>
        <v>0</v>
      </c>
      <c r="G67" s="220">
        <f t="shared" si="168"/>
        <v>0</v>
      </c>
      <c r="H67" s="220">
        <f t="shared" si="168"/>
        <v>0</v>
      </c>
      <c r="I67" s="220">
        <f t="shared" ref="I67:J70" si="172">+Q67+Y67+AG67+AV67+BD67+CJ67</f>
        <v>0</v>
      </c>
      <c r="J67" s="220">
        <f t="shared" si="172"/>
        <v>0</v>
      </c>
      <c r="K67" s="228">
        <f t="shared" si="114"/>
        <v>0</v>
      </c>
      <c r="L67" s="194">
        <f t="shared" si="114"/>
        <v>0</v>
      </c>
      <c r="M67" s="172"/>
      <c r="N67" s="106"/>
      <c r="O67" s="106"/>
      <c r="P67" s="106"/>
      <c r="Q67" s="106">
        <f t="shared" si="10"/>
        <v>0</v>
      </c>
      <c r="R67" s="106">
        <f t="shared" si="161"/>
        <v>0</v>
      </c>
      <c r="S67" s="105"/>
      <c r="T67" s="188"/>
      <c r="U67" s="172"/>
      <c r="V67" s="105"/>
      <c r="W67" s="105"/>
      <c r="X67" s="105"/>
      <c r="Y67" s="102">
        <f t="shared" si="138"/>
        <v>0</v>
      </c>
      <c r="Z67" s="105">
        <f t="shared" si="39"/>
        <v>0</v>
      </c>
      <c r="AA67" s="105"/>
      <c r="AB67" s="188"/>
      <c r="AC67" s="172"/>
      <c r="AD67" s="105"/>
      <c r="AE67" s="105"/>
      <c r="AF67" s="105"/>
      <c r="AG67" s="102">
        <f t="shared" si="11"/>
        <v>0</v>
      </c>
      <c r="AH67" s="105"/>
      <c r="AI67" s="105"/>
      <c r="AJ67" s="188"/>
      <c r="AK67" s="160"/>
      <c r="AL67" s="105"/>
      <c r="AM67" s="105"/>
      <c r="AN67" s="105"/>
      <c r="AO67" s="105"/>
      <c r="AP67" s="105"/>
      <c r="AQ67" s="200"/>
      <c r="AR67" s="172"/>
      <c r="AS67" s="105"/>
      <c r="AT67" s="105"/>
      <c r="AU67" s="105"/>
      <c r="AV67" s="102">
        <f t="shared" si="12"/>
        <v>0</v>
      </c>
      <c r="AW67" s="105"/>
      <c r="AX67" s="105"/>
      <c r="AY67" s="188"/>
      <c r="AZ67" s="172">
        <f t="shared" si="169"/>
        <v>0</v>
      </c>
      <c r="BA67" s="105">
        <f t="shared" si="169"/>
        <v>0</v>
      </c>
      <c r="BB67" s="105">
        <f t="shared" si="169"/>
        <v>0</v>
      </c>
      <c r="BC67" s="105">
        <f t="shared" si="169"/>
        <v>0</v>
      </c>
      <c r="BD67" s="105">
        <f t="shared" si="15"/>
        <v>0</v>
      </c>
      <c r="BE67" s="105">
        <f t="shared" si="170"/>
        <v>0</v>
      </c>
      <c r="BF67" s="105">
        <f t="shared" si="170"/>
        <v>0</v>
      </c>
      <c r="BG67" s="188">
        <f t="shared" si="170"/>
        <v>0</v>
      </c>
      <c r="BH67" s="172"/>
      <c r="BI67" s="105"/>
      <c r="BJ67" s="105"/>
      <c r="BK67" s="105"/>
      <c r="BL67" s="102">
        <f t="shared" si="17"/>
        <v>0</v>
      </c>
      <c r="BM67" s="105"/>
      <c r="BN67" s="105"/>
      <c r="BO67" s="188"/>
      <c r="BP67" s="172"/>
      <c r="BQ67" s="105"/>
      <c r="BR67" s="105"/>
      <c r="BS67" s="105"/>
      <c r="BT67" s="102">
        <f t="shared" si="18"/>
        <v>0</v>
      </c>
      <c r="BU67" s="105"/>
      <c r="BV67" s="105"/>
      <c r="BW67" s="188"/>
      <c r="BX67" s="172"/>
      <c r="BY67" s="105"/>
      <c r="BZ67" s="105"/>
      <c r="CA67" s="105"/>
      <c r="CB67" s="102">
        <f t="shared" si="19"/>
        <v>0</v>
      </c>
      <c r="CC67" s="105"/>
      <c r="CD67" s="105"/>
      <c r="CE67" s="188"/>
      <c r="CF67" s="172"/>
      <c r="CG67" s="105"/>
      <c r="CH67" s="105"/>
      <c r="CI67" s="105"/>
      <c r="CJ67" s="102">
        <f t="shared" si="20"/>
        <v>0</v>
      </c>
      <c r="CK67" s="105"/>
      <c r="CL67" s="105"/>
      <c r="CM67" s="188"/>
      <c r="CN67" s="245"/>
    </row>
    <row r="68" spans="1:92" s="134" customFormat="1" ht="12" x14ac:dyDescent="0.2">
      <c r="A68" s="80"/>
      <c r="B68" s="81" t="s">
        <v>73</v>
      </c>
      <c r="C68" s="82" t="s">
        <v>34</v>
      </c>
      <c r="D68" s="172">
        <f t="shared" si="171"/>
        <v>238418</v>
      </c>
      <c r="E68" s="105">
        <f>SUM(,W68,AE68,AM68,AT68,BJ68,BR68,BZ68)</f>
        <v>0</v>
      </c>
      <c r="F68" s="220">
        <f t="shared" si="168"/>
        <v>0</v>
      </c>
      <c r="G68" s="220">
        <f t="shared" si="168"/>
        <v>0</v>
      </c>
      <c r="H68" s="220">
        <f t="shared" si="168"/>
        <v>0</v>
      </c>
      <c r="I68" s="220">
        <f t="shared" si="172"/>
        <v>238418</v>
      </c>
      <c r="J68" s="220">
        <f t="shared" si="172"/>
        <v>238418</v>
      </c>
      <c r="K68" s="228">
        <f t="shared" si="114"/>
        <v>0</v>
      </c>
      <c r="L68" s="194">
        <f t="shared" si="114"/>
        <v>0</v>
      </c>
      <c r="M68" s="172">
        <v>238418</v>
      </c>
      <c r="N68" s="106"/>
      <c r="O68" s="106"/>
      <c r="P68" s="106"/>
      <c r="Q68" s="106">
        <f t="shared" si="10"/>
        <v>238418</v>
      </c>
      <c r="R68" s="106">
        <f t="shared" si="161"/>
        <v>238418</v>
      </c>
      <c r="S68" s="105"/>
      <c r="T68" s="188"/>
      <c r="U68" s="172"/>
      <c r="V68" s="105"/>
      <c r="W68" s="105"/>
      <c r="X68" s="105"/>
      <c r="Y68" s="102">
        <f t="shared" si="138"/>
        <v>0</v>
      </c>
      <c r="Z68" s="105">
        <f t="shared" si="39"/>
        <v>0</v>
      </c>
      <c r="AA68" s="105"/>
      <c r="AB68" s="188"/>
      <c r="AC68" s="172"/>
      <c r="AD68" s="105"/>
      <c r="AE68" s="105"/>
      <c r="AF68" s="105"/>
      <c r="AG68" s="102">
        <f t="shared" si="11"/>
        <v>0</v>
      </c>
      <c r="AH68" s="105">
        <f>AG68-AI68-AJ68</f>
        <v>0</v>
      </c>
      <c r="AI68" s="105"/>
      <c r="AJ68" s="188"/>
      <c r="AK68" s="160"/>
      <c r="AL68" s="105"/>
      <c r="AM68" s="105"/>
      <c r="AN68" s="105"/>
      <c r="AO68" s="105"/>
      <c r="AP68" s="105"/>
      <c r="AQ68" s="200"/>
      <c r="AR68" s="172"/>
      <c r="AS68" s="105"/>
      <c r="AT68" s="105"/>
      <c r="AU68" s="105"/>
      <c r="AV68" s="102">
        <f t="shared" si="12"/>
        <v>0</v>
      </c>
      <c r="AW68" s="105">
        <f>AV68-AX68-AY68</f>
        <v>0</v>
      </c>
      <c r="AX68" s="105"/>
      <c r="AY68" s="188"/>
      <c r="AZ68" s="172">
        <f t="shared" si="169"/>
        <v>0</v>
      </c>
      <c r="BA68" s="105">
        <f t="shared" si="169"/>
        <v>0</v>
      </c>
      <c r="BB68" s="105">
        <f t="shared" si="169"/>
        <v>0</v>
      </c>
      <c r="BC68" s="105">
        <f t="shared" si="169"/>
        <v>0</v>
      </c>
      <c r="BD68" s="105">
        <f t="shared" si="15"/>
        <v>0</v>
      </c>
      <c r="BE68" s="105">
        <f t="shared" si="170"/>
        <v>0</v>
      </c>
      <c r="BF68" s="105">
        <f t="shared" si="170"/>
        <v>0</v>
      </c>
      <c r="BG68" s="188">
        <f t="shared" si="170"/>
        <v>0</v>
      </c>
      <c r="BH68" s="172"/>
      <c r="BI68" s="105"/>
      <c r="BJ68" s="105"/>
      <c r="BK68" s="105"/>
      <c r="BL68" s="102">
        <f t="shared" si="17"/>
        <v>0</v>
      </c>
      <c r="BM68" s="105">
        <f>BL68-BN68-BO68</f>
        <v>0</v>
      </c>
      <c r="BN68" s="105"/>
      <c r="BO68" s="188"/>
      <c r="BP68" s="172"/>
      <c r="BQ68" s="105"/>
      <c r="BR68" s="105"/>
      <c r="BS68" s="105"/>
      <c r="BT68" s="102">
        <f t="shared" si="18"/>
        <v>0</v>
      </c>
      <c r="BU68" s="105">
        <f>BT68-BV68-BW68</f>
        <v>0</v>
      </c>
      <c r="BV68" s="105"/>
      <c r="BW68" s="188"/>
      <c r="BX68" s="172"/>
      <c r="BY68" s="105"/>
      <c r="BZ68" s="105"/>
      <c r="CA68" s="105"/>
      <c r="CB68" s="102">
        <f t="shared" si="19"/>
        <v>0</v>
      </c>
      <c r="CC68" s="105">
        <f>CB68-CD68-CE68</f>
        <v>0</v>
      </c>
      <c r="CD68" s="105"/>
      <c r="CE68" s="188"/>
      <c r="CF68" s="172"/>
      <c r="CG68" s="105"/>
      <c r="CH68" s="105"/>
      <c r="CI68" s="105"/>
      <c r="CJ68" s="102">
        <f t="shared" si="20"/>
        <v>0</v>
      </c>
      <c r="CK68" s="105">
        <f>CJ68-CL68-CM68</f>
        <v>0</v>
      </c>
      <c r="CL68" s="105"/>
      <c r="CM68" s="188"/>
      <c r="CN68" s="245"/>
    </row>
    <row r="69" spans="1:92" s="134" customFormat="1" ht="12" x14ac:dyDescent="0.2">
      <c r="A69" s="80"/>
      <c r="B69" s="81" t="s">
        <v>74</v>
      </c>
      <c r="C69" s="82" t="s">
        <v>25</v>
      </c>
      <c r="D69" s="172">
        <f t="shared" si="171"/>
        <v>0</v>
      </c>
      <c r="E69" s="105">
        <f>SUM(,W69,AE69,AM69,AT69,BJ69,BR69,BZ69)</f>
        <v>0</v>
      </c>
      <c r="F69" s="220">
        <f t="shared" si="168"/>
        <v>0</v>
      </c>
      <c r="G69" s="220">
        <f t="shared" si="168"/>
        <v>0</v>
      </c>
      <c r="H69" s="220">
        <f t="shared" si="168"/>
        <v>0</v>
      </c>
      <c r="I69" s="220">
        <f t="shared" si="172"/>
        <v>0</v>
      </c>
      <c r="J69" s="220">
        <f t="shared" si="172"/>
        <v>0</v>
      </c>
      <c r="K69" s="228">
        <f t="shared" si="114"/>
        <v>0</v>
      </c>
      <c r="L69" s="194">
        <f t="shared" si="114"/>
        <v>0</v>
      </c>
      <c r="M69" s="172"/>
      <c r="N69" s="106"/>
      <c r="O69" s="106"/>
      <c r="P69" s="106"/>
      <c r="Q69" s="106">
        <f t="shared" si="10"/>
        <v>0</v>
      </c>
      <c r="R69" s="106">
        <f t="shared" si="161"/>
        <v>0</v>
      </c>
      <c r="S69" s="105"/>
      <c r="T69" s="188"/>
      <c r="U69" s="172"/>
      <c r="V69" s="105"/>
      <c r="W69" s="105"/>
      <c r="X69" s="105"/>
      <c r="Y69" s="102">
        <f t="shared" si="138"/>
        <v>0</v>
      </c>
      <c r="Z69" s="105">
        <f t="shared" si="39"/>
        <v>0</v>
      </c>
      <c r="AA69" s="105"/>
      <c r="AB69" s="188"/>
      <c r="AC69" s="172"/>
      <c r="AD69" s="105"/>
      <c r="AE69" s="105"/>
      <c r="AF69" s="105"/>
      <c r="AG69" s="102">
        <f t="shared" si="11"/>
        <v>0</v>
      </c>
      <c r="AH69" s="105"/>
      <c r="AI69" s="105"/>
      <c r="AJ69" s="188"/>
      <c r="AK69" s="160"/>
      <c r="AL69" s="105"/>
      <c r="AM69" s="105"/>
      <c r="AN69" s="105"/>
      <c r="AO69" s="105"/>
      <c r="AP69" s="105"/>
      <c r="AQ69" s="200"/>
      <c r="AR69" s="172"/>
      <c r="AS69" s="105"/>
      <c r="AT69" s="105"/>
      <c r="AU69" s="105"/>
      <c r="AV69" s="102">
        <f t="shared" si="12"/>
        <v>0</v>
      </c>
      <c r="AW69" s="105"/>
      <c r="AX69" s="105"/>
      <c r="AY69" s="188"/>
      <c r="AZ69" s="172">
        <f t="shared" si="169"/>
        <v>0</v>
      </c>
      <c r="BA69" s="105">
        <f t="shared" si="169"/>
        <v>0</v>
      </c>
      <c r="BB69" s="105">
        <f t="shared" si="169"/>
        <v>0</v>
      </c>
      <c r="BC69" s="105">
        <f t="shared" si="169"/>
        <v>0</v>
      </c>
      <c r="BD69" s="105">
        <f t="shared" si="15"/>
        <v>0</v>
      </c>
      <c r="BE69" s="105">
        <f t="shared" si="170"/>
        <v>0</v>
      </c>
      <c r="BF69" s="105">
        <f t="shared" si="170"/>
        <v>0</v>
      </c>
      <c r="BG69" s="188">
        <f t="shared" si="170"/>
        <v>0</v>
      </c>
      <c r="BH69" s="172"/>
      <c r="BI69" s="105"/>
      <c r="BJ69" s="105"/>
      <c r="BK69" s="105"/>
      <c r="BL69" s="102">
        <f t="shared" si="17"/>
        <v>0</v>
      </c>
      <c r="BM69" s="105"/>
      <c r="BN69" s="105"/>
      <c r="BO69" s="188"/>
      <c r="BP69" s="172"/>
      <c r="BQ69" s="105"/>
      <c r="BR69" s="105"/>
      <c r="BS69" s="105"/>
      <c r="BT69" s="102">
        <f t="shared" si="18"/>
        <v>0</v>
      </c>
      <c r="BU69" s="105"/>
      <c r="BV69" s="105"/>
      <c r="BW69" s="188"/>
      <c r="BX69" s="172"/>
      <c r="BY69" s="105"/>
      <c r="BZ69" s="105"/>
      <c r="CA69" s="105"/>
      <c r="CB69" s="102">
        <f t="shared" si="19"/>
        <v>0</v>
      </c>
      <c r="CC69" s="105"/>
      <c r="CD69" s="105"/>
      <c r="CE69" s="188"/>
      <c r="CF69" s="172"/>
      <c r="CG69" s="105"/>
      <c r="CH69" s="105"/>
      <c r="CI69" s="105"/>
      <c r="CJ69" s="102">
        <f t="shared" si="20"/>
        <v>0</v>
      </c>
      <c r="CK69" s="105"/>
      <c r="CL69" s="105"/>
      <c r="CM69" s="188"/>
      <c r="CN69" s="245"/>
    </row>
    <row r="70" spans="1:92" s="134" customFormat="1" x14ac:dyDescent="0.2">
      <c r="A70" s="80"/>
      <c r="B70" s="81" t="s">
        <v>75</v>
      </c>
      <c r="C70" s="82" t="s">
        <v>38</v>
      </c>
      <c r="D70" s="172">
        <f t="shared" si="171"/>
        <v>11841055</v>
      </c>
      <c r="E70" s="105"/>
      <c r="F70" s="220">
        <f>+N70+V70+AD70+AS70+BA70+CG70</f>
        <v>0</v>
      </c>
      <c r="G70" s="220">
        <f t="shared" si="168"/>
        <v>425209.59999999998</v>
      </c>
      <c r="H70" s="220">
        <f t="shared" si="168"/>
        <v>150221.79999999999</v>
      </c>
      <c r="I70" s="220">
        <f t="shared" si="172"/>
        <v>12416486.4</v>
      </c>
      <c r="J70" s="220">
        <f t="shared" si="172"/>
        <v>12405591.4</v>
      </c>
      <c r="K70" s="106"/>
      <c r="L70" s="194"/>
      <c r="M70" s="172">
        <f>11791258+49797</f>
        <v>11841055</v>
      </c>
      <c r="N70" s="106"/>
      <c r="O70" s="106">
        <v>425209.59999999998</v>
      </c>
      <c r="P70" s="106">
        <f>205837.8-43349-20933+8666</f>
        <v>150221.79999999999</v>
      </c>
      <c r="Q70" s="106">
        <f t="shared" si="10"/>
        <v>12416486.4</v>
      </c>
      <c r="R70" s="106">
        <f>+Q70-S70-T70</f>
        <v>12405591.4</v>
      </c>
      <c r="S70" s="105">
        <v>10895</v>
      </c>
      <c r="T70" s="188"/>
      <c r="U70" s="172"/>
      <c r="V70" s="105"/>
      <c r="W70" s="105"/>
      <c r="X70" s="105"/>
      <c r="Y70" s="102">
        <f t="shared" si="138"/>
        <v>0</v>
      </c>
      <c r="Z70" s="105">
        <f t="shared" si="39"/>
        <v>0</v>
      </c>
      <c r="AA70" s="105"/>
      <c r="AB70" s="188"/>
      <c r="AC70" s="172"/>
      <c r="AD70" s="105"/>
      <c r="AE70" s="105"/>
      <c r="AF70" s="105"/>
      <c r="AG70" s="102">
        <f t="shared" si="11"/>
        <v>0</v>
      </c>
      <c r="AH70" s="105">
        <f>AG70-AI70-AJ70</f>
        <v>0</v>
      </c>
      <c r="AI70" s="105"/>
      <c r="AJ70" s="188"/>
      <c r="AK70" s="160"/>
      <c r="AL70" s="105"/>
      <c r="AM70" s="105"/>
      <c r="AN70" s="105"/>
      <c r="AO70" s="105"/>
      <c r="AP70" s="105"/>
      <c r="AQ70" s="200"/>
      <c r="AR70" s="172"/>
      <c r="AS70" s="105"/>
      <c r="AT70" s="105"/>
      <c r="AU70" s="105"/>
      <c r="AV70" s="102">
        <f t="shared" si="12"/>
        <v>0</v>
      </c>
      <c r="AW70" s="105">
        <f>AV70-AX70-AY70</f>
        <v>0</v>
      </c>
      <c r="AX70" s="105"/>
      <c r="AY70" s="188"/>
      <c r="AZ70" s="172">
        <f t="shared" si="169"/>
        <v>0</v>
      </c>
      <c r="BA70" s="105">
        <f t="shared" si="169"/>
        <v>0</v>
      </c>
      <c r="BB70" s="105">
        <f t="shared" si="169"/>
        <v>0</v>
      </c>
      <c r="BC70" s="105">
        <f t="shared" si="169"/>
        <v>0</v>
      </c>
      <c r="BD70" s="105">
        <f t="shared" si="15"/>
        <v>0</v>
      </c>
      <c r="BE70" s="105">
        <f t="shared" si="170"/>
        <v>0</v>
      </c>
      <c r="BF70" s="105">
        <f t="shared" si="170"/>
        <v>0</v>
      </c>
      <c r="BG70" s="188">
        <f t="shared" si="170"/>
        <v>0</v>
      </c>
      <c r="BH70" s="172"/>
      <c r="BI70" s="105"/>
      <c r="BJ70" s="105"/>
      <c r="BK70" s="105"/>
      <c r="BL70" s="102">
        <f t="shared" si="17"/>
        <v>0</v>
      </c>
      <c r="BM70" s="105">
        <f>BL70-BN70-BO70</f>
        <v>0</v>
      </c>
      <c r="BN70" s="105"/>
      <c r="BO70" s="188"/>
      <c r="BP70" s="172"/>
      <c r="BQ70" s="105"/>
      <c r="BR70" s="105"/>
      <c r="BS70" s="105"/>
      <c r="BT70" s="102">
        <f t="shared" si="18"/>
        <v>0</v>
      </c>
      <c r="BU70" s="105">
        <f>BT70-BV70-BW70</f>
        <v>0</v>
      </c>
      <c r="BV70" s="105"/>
      <c r="BW70" s="188"/>
      <c r="BX70" s="172"/>
      <c r="BY70" s="105"/>
      <c r="BZ70" s="105"/>
      <c r="CA70" s="105"/>
      <c r="CB70" s="102">
        <f t="shared" si="19"/>
        <v>0</v>
      </c>
      <c r="CC70" s="105">
        <f>CB70-CD70-CE70</f>
        <v>0</v>
      </c>
      <c r="CD70" s="105"/>
      <c r="CE70" s="188"/>
      <c r="CF70" s="172"/>
      <c r="CG70" s="105"/>
      <c r="CH70" s="105"/>
      <c r="CI70" s="105"/>
      <c r="CJ70" s="102">
        <f t="shared" si="20"/>
        <v>0</v>
      </c>
      <c r="CK70" s="105">
        <f>CJ70-CL70-CM70</f>
        <v>0</v>
      </c>
      <c r="CL70" s="105"/>
      <c r="CM70" s="188"/>
      <c r="CN70" s="245"/>
    </row>
    <row r="71" spans="1:92" s="138" customFormat="1" ht="20.25" customHeight="1" x14ac:dyDescent="0.2">
      <c r="A71" s="93" t="s">
        <v>29</v>
      </c>
      <c r="B71" s="234"/>
      <c r="C71" s="235"/>
      <c r="D71" s="191">
        <f>+D68+D66</f>
        <v>2238418</v>
      </c>
      <c r="E71" s="118">
        <f>SUM(E66:E70)</f>
        <v>0</v>
      </c>
      <c r="F71" s="118">
        <f t="shared" ref="F71:N71" si="173">+F68+F66</f>
        <v>0</v>
      </c>
      <c r="G71" s="118">
        <f t="shared" si="173"/>
        <v>0</v>
      </c>
      <c r="H71" s="118">
        <f t="shared" si="173"/>
        <v>0</v>
      </c>
      <c r="I71" s="118">
        <f t="shared" si="173"/>
        <v>2238418</v>
      </c>
      <c r="J71" s="118">
        <f t="shared" si="173"/>
        <v>238418</v>
      </c>
      <c r="K71" s="118">
        <f t="shared" si="173"/>
        <v>2000000</v>
      </c>
      <c r="L71" s="180">
        <f t="shared" si="173"/>
        <v>0</v>
      </c>
      <c r="M71" s="191">
        <f t="shared" si="173"/>
        <v>2238418</v>
      </c>
      <c r="N71" s="118">
        <f t="shared" si="173"/>
        <v>0</v>
      </c>
      <c r="O71" s="118">
        <f>+O68</f>
        <v>0</v>
      </c>
      <c r="P71" s="118">
        <f>+P68</f>
        <v>0</v>
      </c>
      <c r="Q71" s="118">
        <f t="shared" si="10"/>
        <v>2238418</v>
      </c>
      <c r="R71" s="229">
        <f t="shared" si="161"/>
        <v>227523</v>
      </c>
      <c r="S71" s="118">
        <f>SUM(S66:S70)</f>
        <v>2010895</v>
      </c>
      <c r="T71" s="180">
        <f>SUM(T66:T70)</f>
        <v>0</v>
      </c>
      <c r="U71" s="191">
        <f t="shared" ref="U71:AA71" si="174">SUM(U66:U70)</f>
        <v>0</v>
      </c>
      <c r="V71" s="118">
        <f t="shared" si="174"/>
        <v>0</v>
      </c>
      <c r="W71" s="118">
        <f t="shared" si="174"/>
        <v>0</v>
      </c>
      <c r="X71" s="118">
        <f t="shared" si="174"/>
        <v>0</v>
      </c>
      <c r="Y71" s="118">
        <f t="shared" si="138"/>
        <v>0</v>
      </c>
      <c r="Z71" s="118">
        <f t="shared" si="39"/>
        <v>0</v>
      </c>
      <c r="AA71" s="118">
        <f t="shared" si="174"/>
        <v>0</v>
      </c>
      <c r="AB71" s="180">
        <f>SUM(AB66:AB70)</f>
        <v>0</v>
      </c>
      <c r="AC71" s="191">
        <f t="shared" ref="AC71:AI71" si="175">SUM(AC66:AC70)</f>
        <v>0</v>
      </c>
      <c r="AD71" s="118">
        <f t="shared" si="175"/>
        <v>0</v>
      </c>
      <c r="AE71" s="118">
        <f t="shared" si="175"/>
        <v>0</v>
      </c>
      <c r="AF71" s="118">
        <f t="shared" si="175"/>
        <v>0</v>
      </c>
      <c r="AG71" s="118">
        <f t="shared" si="11"/>
        <v>0</v>
      </c>
      <c r="AH71" s="118">
        <f>SUM(AH66:AH70)</f>
        <v>0</v>
      </c>
      <c r="AI71" s="118">
        <f t="shared" si="175"/>
        <v>0</v>
      </c>
      <c r="AJ71" s="180">
        <f>SUM(AJ66:AJ70)</f>
        <v>0</v>
      </c>
      <c r="AK71" s="164"/>
      <c r="AL71" s="118"/>
      <c r="AM71" s="118"/>
      <c r="AN71" s="118"/>
      <c r="AO71" s="118"/>
      <c r="AP71" s="118"/>
      <c r="AQ71" s="204"/>
      <c r="AR71" s="191">
        <f t="shared" ref="AR71:AX71" si="176">SUM(AR66:AR70)</f>
        <v>0</v>
      </c>
      <c r="AS71" s="118">
        <f t="shared" si="176"/>
        <v>0</v>
      </c>
      <c r="AT71" s="118">
        <f t="shared" si="176"/>
        <v>0</v>
      </c>
      <c r="AU71" s="118">
        <f t="shared" si="176"/>
        <v>0</v>
      </c>
      <c r="AV71" s="118">
        <f t="shared" si="12"/>
        <v>0</v>
      </c>
      <c r="AW71" s="118">
        <f>SUM(AW66:AW70)</f>
        <v>0</v>
      </c>
      <c r="AX71" s="118">
        <f t="shared" si="176"/>
        <v>0</v>
      </c>
      <c r="AY71" s="180">
        <f>SUM(AY66:AY70)</f>
        <v>0</v>
      </c>
      <c r="AZ71" s="191">
        <f t="shared" ref="AZ71:BN71" si="177">SUM(AZ66:AZ70)</f>
        <v>0</v>
      </c>
      <c r="BA71" s="118">
        <f t="shared" si="177"/>
        <v>0</v>
      </c>
      <c r="BB71" s="118">
        <f>SUM(BR71,BZ71,BJ71)</f>
        <v>0</v>
      </c>
      <c r="BC71" s="118">
        <f>SUM(BS71,CA71,BK71)</f>
        <v>0</v>
      </c>
      <c r="BD71" s="118">
        <f t="shared" si="15"/>
        <v>0</v>
      </c>
      <c r="BE71" s="118">
        <f>SUM(BE66:BE70)</f>
        <v>0</v>
      </c>
      <c r="BF71" s="118">
        <f>SUM(BF66:BF70)</f>
        <v>0</v>
      </c>
      <c r="BG71" s="180">
        <f t="shared" si="177"/>
        <v>0</v>
      </c>
      <c r="BH71" s="191">
        <f t="shared" si="177"/>
        <v>0</v>
      </c>
      <c r="BI71" s="118">
        <f t="shared" si="177"/>
        <v>0</v>
      </c>
      <c r="BJ71" s="118">
        <f t="shared" si="177"/>
        <v>0</v>
      </c>
      <c r="BK71" s="118">
        <f t="shared" si="177"/>
        <v>0</v>
      </c>
      <c r="BL71" s="118">
        <f t="shared" si="17"/>
        <v>0</v>
      </c>
      <c r="BM71" s="118">
        <f>SUM(BM66:BM70)</f>
        <v>0</v>
      </c>
      <c r="BN71" s="118">
        <f t="shared" si="177"/>
        <v>0</v>
      </c>
      <c r="BO71" s="180">
        <f>SUM(BO66:BO70)</f>
        <v>0</v>
      </c>
      <c r="BP71" s="191">
        <f t="shared" ref="BP71:BV71" si="178">SUM(BP66:BP70)</f>
        <v>0</v>
      </c>
      <c r="BQ71" s="118">
        <f t="shared" si="178"/>
        <v>0</v>
      </c>
      <c r="BR71" s="118">
        <f t="shared" si="178"/>
        <v>0</v>
      </c>
      <c r="BS71" s="118">
        <f t="shared" si="178"/>
        <v>0</v>
      </c>
      <c r="BT71" s="118">
        <f t="shared" si="18"/>
        <v>0</v>
      </c>
      <c r="BU71" s="118">
        <f>SUM(BU66:BU70)</f>
        <v>0</v>
      </c>
      <c r="BV71" s="118">
        <f t="shared" si="178"/>
        <v>0</v>
      </c>
      <c r="BW71" s="180">
        <f>SUM(BW66:BW70)</f>
        <v>0</v>
      </c>
      <c r="BX71" s="191">
        <f t="shared" ref="BX71:CD71" si="179">SUM(BX66:BX70)</f>
        <v>0</v>
      </c>
      <c r="BY71" s="118">
        <f t="shared" si="179"/>
        <v>0</v>
      </c>
      <c r="BZ71" s="118">
        <f t="shared" si="179"/>
        <v>0</v>
      </c>
      <c r="CA71" s="118">
        <f t="shared" si="179"/>
        <v>0</v>
      </c>
      <c r="CB71" s="118">
        <f t="shared" si="19"/>
        <v>0</v>
      </c>
      <c r="CC71" s="118">
        <f>SUM(CC66:CC70)</f>
        <v>0</v>
      </c>
      <c r="CD71" s="118">
        <f t="shared" si="179"/>
        <v>0</v>
      </c>
      <c r="CE71" s="180">
        <f>SUM(CE66:CE70)</f>
        <v>0</v>
      </c>
      <c r="CF71" s="191">
        <f>SUM(CF66:CF70)</f>
        <v>0</v>
      </c>
      <c r="CG71" s="118">
        <f>SUM(CG66:CG70)</f>
        <v>0</v>
      </c>
      <c r="CH71" s="118">
        <f>SUM(CH66:CH70)</f>
        <v>0</v>
      </c>
      <c r="CI71" s="118">
        <f>SUM(CI66:CI70)</f>
        <v>0</v>
      </c>
      <c r="CJ71" s="118">
        <f t="shared" si="20"/>
        <v>0</v>
      </c>
      <c r="CK71" s="118">
        <f>SUM(CK66:CK70)</f>
        <v>0</v>
      </c>
      <c r="CL71" s="118">
        <f>SUM(CL66:CL70)</f>
        <v>0</v>
      </c>
      <c r="CM71" s="180"/>
      <c r="CN71" s="250"/>
    </row>
    <row r="72" spans="1:92" s="139" customFormat="1" ht="37.5" customHeight="1" thickBot="1" x14ac:dyDescent="0.25">
      <c r="A72" s="239" t="s">
        <v>6</v>
      </c>
      <c r="B72" s="240"/>
      <c r="C72" s="241"/>
      <c r="D72" s="195">
        <f>+D71+D64</f>
        <v>38802123</v>
      </c>
      <c r="E72" s="181">
        <f>E64+E71</f>
        <v>0</v>
      </c>
      <c r="F72" s="181">
        <f t="shared" ref="F72:L72" si="180">+F71+F64</f>
        <v>0</v>
      </c>
      <c r="G72" s="181">
        <f t="shared" si="180"/>
        <v>1152130.3</v>
      </c>
      <c r="H72" s="181">
        <f t="shared" si="180"/>
        <v>690521.9</v>
      </c>
      <c r="I72" s="231">
        <f t="shared" si="180"/>
        <v>40644775.199999996</v>
      </c>
      <c r="J72" s="181">
        <f t="shared" si="180"/>
        <v>27587636.199999999</v>
      </c>
      <c r="K72" s="181">
        <f t="shared" si="180"/>
        <v>13051876</v>
      </c>
      <c r="L72" s="182">
        <f t="shared" si="180"/>
        <v>5263</v>
      </c>
      <c r="M72" s="195">
        <f>+M71+M64+M70</f>
        <v>33811265</v>
      </c>
      <c r="N72" s="181">
        <f>+N71+N64+N70</f>
        <v>0</v>
      </c>
      <c r="O72" s="181">
        <f t="shared" ref="O72:Q72" si="181">+O71+O64+O70</f>
        <v>888346</v>
      </c>
      <c r="P72" s="181">
        <f t="shared" si="181"/>
        <v>598375.60000000009</v>
      </c>
      <c r="Q72" s="181">
        <f t="shared" si="181"/>
        <v>35297986.600000001</v>
      </c>
      <c r="R72" s="181">
        <f t="shared" si="161"/>
        <v>25128416.600000001</v>
      </c>
      <c r="S72" s="181">
        <f t="shared" ref="S72:X72" si="182">S64+S71</f>
        <v>10168770</v>
      </c>
      <c r="T72" s="182">
        <f t="shared" si="182"/>
        <v>800</v>
      </c>
      <c r="U72" s="195">
        <f t="shared" si="182"/>
        <v>4439811</v>
      </c>
      <c r="V72" s="181">
        <f t="shared" si="182"/>
        <v>0</v>
      </c>
      <c r="W72" s="181">
        <f t="shared" si="182"/>
        <v>266425</v>
      </c>
      <c r="X72" s="181">
        <f t="shared" si="182"/>
        <v>159210</v>
      </c>
      <c r="Y72" s="181">
        <f t="shared" si="138"/>
        <v>4865446</v>
      </c>
      <c r="Z72" s="181">
        <f t="shared" si="39"/>
        <v>4335360</v>
      </c>
      <c r="AA72" s="181">
        <f>AA64+AA71</f>
        <v>525623</v>
      </c>
      <c r="AB72" s="182">
        <f>AB64+AB71</f>
        <v>4463</v>
      </c>
      <c r="AC72" s="195">
        <f>AC64+AC71</f>
        <v>4699620</v>
      </c>
      <c r="AD72" s="181">
        <f>AD64+AD71</f>
        <v>0</v>
      </c>
      <c r="AE72" s="181">
        <f t="shared" ref="AE72:AY72" si="183">AE64+AE71</f>
        <v>249209</v>
      </c>
      <c r="AF72" s="181">
        <f t="shared" si="183"/>
        <v>2081.1999999999985</v>
      </c>
      <c r="AG72" s="181">
        <f t="shared" si="11"/>
        <v>4950910.2</v>
      </c>
      <c r="AH72" s="181">
        <f t="shared" si="183"/>
        <v>3904140.2</v>
      </c>
      <c r="AI72" s="181">
        <f t="shared" si="183"/>
        <v>1046770</v>
      </c>
      <c r="AJ72" s="182">
        <f t="shared" si="183"/>
        <v>0</v>
      </c>
      <c r="AK72" s="165"/>
      <c r="AL72" s="132"/>
      <c r="AM72" s="132"/>
      <c r="AN72" s="132"/>
      <c r="AO72" s="132"/>
      <c r="AP72" s="132"/>
      <c r="AQ72" s="205"/>
      <c r="AR72" s="195">
        <f t="shared" si="183"/>
        <v>403396</v>
      </c>
      <c r="AS72" s="181">
        <f t="shared" si="183"/>
        <v>0</v>
      </c>
      <c r="AT72" s="181">
        <f t="shared" si="183"/>
        <v>3218</v>
      </c>
      <c r="AU72" s="181">
        <f t="shared" si="183"/>
        <v>5994</v>
      </c>
      <c r="AV72" s="181">
        <f t="shared" si="12"/>
        <v>412608</v>
      </c>
      <c r="AW72" s="181">
        <f t="shared" si="183"/>
        <v>391199</v>
      </c>
      <c r="AX72" s="181">
        <f t="shared" si="183"/>
        <v>21409</v>
      </c>
      <c r="AY72" s="182">
        <f t="shared" si="183"/>
        <v>0</v>
      </c>
      <c r="AZ72" s="195">
        <f t="shared" ref="AZ72:BI72" si="184">AZ64+AZ71</f>
        <v>3618392</v>
      </c>
      <c r="BA72" s="181">
        <f t="shared" si="184"/>
        <v>0</v>
      </c>
      <c r="BB72" s="181">
        <f>SUM(BR72,BZ72,BJ72)</f>
        <v>129483.9</v>
      </c>
      <c r="BC72" s="181">
        <f>SUM(BS72,CA72,BK72)</f>
        <v>71955.899999999994</v>
      </c>
      <c r="BD72" s="181">
        <f t="shared" si="15"/>
        <v>3819831.8</v>
      </c>
      <c r="BE72" s="181">
        <f>BE64+BE71</f>
        <v>3218675.8</v>
      </c>
      <c r="BF72" s="181">
        <f>BF64+BF71</f>
        <v>601156</v>
      </c>
      <c r="BG72" s="182">
        <f t="shared" si="184"/>
        <v>0</v>
      </c>
      <c r="BH72" s="195">
        <f t="shared" si="184"/>
        <v>2295893</v>
      </c>
      <c r="BI72" s="181">
        <f t="shared" si="184"/>
        <v>0</v>
      </c>
      <c r="BJ72" s="181">
        <f t="shared" ref="BJ72:CE72" si="185">BJ64+BJ71</f>
        <v>28723</v>
      </c>
      <c r="BK72" s="181">
        <f t="shared" si="185"/>
        <v>16516</v>
      </c>
      <c r="BL72" s="181">
        <f t="shared" si="17"/>
        <v>2341132</v>
      </c>
      <c r="BM72" s="181">
        <f t="shared" si="185"/>
        <v>2050039</v>
      </c>
      <c r="BN72" s="181">
        <f t="shared" si="185"/>
        <v>291093</v>
      </c>
      <c r="BO72" s="182">
        <f t="shared" si="185"/>
        <v>0</v>
      </c>
      <c r="BP72" s="195">
        <f t="shared" si="185"/>
        <v>449751</v>
      </c>
      <c r="BQ72" s="181">
        <f t="shared" si="185"/>
        <v>0</v>
      </c>
      <c r="BR72" s="181">
        <f t="shared" si="185"/>
        <v>60995.9</v>
      </c>
      <c r="BS72" s="181">
        <f t="shared" si="185"/>
        <v>32647.9</v>
      </c>
      <c r="BT72" s="181">
        <f t="shared" si="18"/>
        <v>543394.80000000005</v>
      </c>
      <c r="BU72" s="181">
        <f t="shared" si="185"/>
        <v>453673.80000000005</v>
      </c>
      <c r="BV72" s="181">
        <f t="shared" si="185"/>
        <v>89721</v>
      </c>
      <c r="BW72" s="182">
        <f t="shared" si="185"/>
        <v>0</v>
      </c>
      <c r="BX72" s="195">
        <f t="shared" si="185"/>
        <v>872748</v>
      </c>
      <c r="BY72" s="181">
        <f t="shared" si="185"/>
        <v>0</v>
      </c>
      <c r="BZ72" s="181">
        <f t="shared" si="185"/>
        <v>39765</v>
      </c>
      <c r="CA72" s="181">
        <f t="shared" si="185"/>
        <v>22792</v>
      </c>
      <c r="CB72" s="181">
        <f t="shared" si="19"/>
        <v>935305</v>
      </c>
      <c r="CC72" s="181">
        <f t="shared" si="185"/>
        <v>714963</v>
      </c>
      <c r="CD72" s="181">
        <f t="shared" si="185"/>
        <v>220342</v>
      </c>
      <c r="CE72" s="182">
        <f t="shared" si="185"/>
        <v>0</v>
      </c>
      <c r="CF72" s="195">
        <f t="shared" ref="CF72:CI72" si="186">CF64+CF71</f>
        <v>3670693</v>
      </c>
      <c r="CG72" s="181">
        <f t="shared" si="186"/>
        <v>0</v>
      </c>
      <c r="CH72" s="181">
        <f t="shared" si="186"/>
        <v>40658</v>
      </c>
      <c r="CI72" s="181">
        <f t="shared" si="186"/>
        <v>3127</v>
      </c>
      <c r="CJ72" s="181">
        <f t="shared" si="20"/>
        <v>3714478</v>
      </c>
      <c r="CK72" s="181">
        <f>CK64+CK71</f>
        <v>3015435</v>
      </c>
      <c r="CL72" s="181">
        <f>CL64+CL71</f>
        <v>699043</v>
      </c>
      <c r="CM72" s="182">
        <f>CM64+CM71</f>
        <v>0</v>
      </c>
      <c r="CN72" s="251"/>
    </row>
    <row r="73" spans="1:92" x14ac:dyDescent="0.2">
      <c r="G73" s="36"/>
      <c r="H73" s="36"/>
    </row>
    <row r="74" spans="1:92" s="47" customFormat="1" ht="12.75" x14ac:dyDescent="0.2">
      <c r="A74" s="46"/>
      <c r="C74" s="48" t="s">
        <v>56</v>
      </c>
      <c r="D74" s="49">
        <f t="shared" ref="D74:I74" si="187">SUM(D75:D76)</f>
        <v>11841054</v>
      </c>
      <c r="E74" s="49">
        <f t="shared" si="187"/>
        <v>0</v>
      </c>
      <c r="F74" s="49">
        <f t="shared" si="187"/>
        <v>0</v>
      </c>
      <c r="G74" s="49">
        <f t="shared" si="187"/>
        <v>425210</v>
      </c>
      <c r="H74" s="49">
        <f t="shared" si="187"/>
        <v>2081</v>
      </c>
      <c r="I74" s="49">
        <f t="shared" si="187"/>
        <v>12416486.4</v>
      </c>
      <c r="U74" s="50">
        <f>SUM(U75:U76)</f>
        <v>3873933</v>
      </c>
      <c r="V74" s="50">
        <f>SUM(V75:V76)</f>
        <v>0</v>
      </c>
      <c r="W74" s="50">
        <f>SUM(W75:W76)</f>
        <v>60660</v>
      </c>
      <c r="X74" s="50"/>
      <c r="Y74" s="50">
        <f>SUM(Y75:Y76)</f>
        <v>4001657</v>
      </c>
      <c r="AC74" s="50">
        <f>SUM(AC75:AC76)</f>
        <v>811488</v>
      </c>
      <c r="AD74" s="50">
        <f>SUM(AD75:AD76)</f>
        <v>0</v>
      </c>
      <c r="AE74" s="50">
        <f>SUM(AE75:AE76)</f>
        <v>223479</v>
      </c>
      <c r="AF74" s="50">
        <f>SUM(AF75:AF76)</f>
        <v>2081</v>
      </c>
      <c r="AG74" s="50">
        <f>SUM(AG75:AG76)</f>
        <v>1037048</v>
      </c>
      <c r="AK74" s="50">
        <f>SUM(AK75:AK76)</f>
        <v>0</v>
      </c>
      <c r="AL74" s="50">
        <f>SUM(AL75:AL76)</f>
        <v>0</v>
      </c>
      <c r="AM74" s="50">
        <f>SUM(AM75:AM76)</f>
        <v>0</v>
      </c>
      <c r="AN74" s="50">
        <f>SUM(AN75:AN76)</f>
        <v>0</v>
      </c>
      <c r="AR74" s="50">
        <f>SUM(AR75:AR76)</f>
        <v>378396</v>
      </c>
      <c r="AS74" s="50">
        <f>SUM(AS75:AS76)</f>
        <v>0</v>
      </c>
      <c r="AT74" s="50">
        <f>SUM(AT75:AT76)</f>
        <v>3218</v>
      </c>
      <c r="AU74" s="50"/>
      <c r="AV74" s="50">
        <f>SUM(AV75:AV76)</f>
        <v>387608</v>
      </c>
      <c r="BB74" s="50"/>
      <c r="BC74" s="50"/>
      <c r="BD74" s="50"/>
      <c r="BH74" s="50">
        <f>SUM(BH75:BH76)</f>
        <v>2122087</v>
      </c>
      <c r="BI74" s="50">
        <f>SUM(BI75:BI76)</f>
        <v>0</v>
      </c>
      <c r="BJ74" s="50">
        <f>SUM(BJ75:BJ76)</f>
        <v>28524</v>
      </c>
      <c r="BK74" s="50"/>
      <c r="BL74" s="50">
        <f>SUM(BL75:BL76)</f>
        <v>2167127.4</v>
      </c>
      <c r="BP74" s="50">
        <f>SUM(BP75:BP76)</f>
        <v>449691</v>
      </c>
      <c r="BQ74" s="50">
        <f>SUM(BQ75:BQ76)</f>
        <v>0</v>
      </c>
      <c r="BR74" s="50">
        <f>SUM(BR75:BR76)</f>
        <v>59721</v>
      </c>
      <c r="BS74" s="50"/>
      <c r="BT74" s="50">
        <f>SUM(BT75:BT76)</f>
        <v>542060</v>
      </c>
      <c r="BX74" s="50">
        <f>SUM(BX75:BX76)</f>
        <v>732748</v>
      </c>
      <c r="BY74" s="50">
        <f>SUM(BY75:BY76)</f>
        <v>0</v>
      </c>
      <c r="BZ74" s="50">
        <f>SUM(BZ75:BZ76)</f>
        <v>39450</v>
      </c>
      <c r="CA74" s="50"/>
      <c r="CB74" s="50">
        <f>SUM(CB75:CB76)</f>
        <v>794990</v>
      </c>
      <c r="CF74" s="50">
        <f>SUM(CF75:CF76)</f>
        <v>3472711</v>
      </c>
      <c r="CG74" s="50">
        <f>SUM(CG75:CG76)</f>
        <v>0</v>
      </c>
      <c r="CH74" s="50">
        <f>SUM(CH75:CH76)</f>
        <v>10158</v>
      </c>
      <c r="CI74" s="50"/>
      <c r="CJ74" s="50">
        <f>SUM(CJ75:CJ76)</f>
        <v>3485996</v>
      </c>
    </row>
    <row r="75" spans="1:92" s="62" customFormat="1" ht="12.75" x14ac:dyDescent="0.2">
      <c r="A75" s="61"/>
      <c r="C75" s="63" t="s">
        <v>57</v>
      </c>
      <c r="D75" s="4">
        <f>SUM(U75,AC75,AK75,AR75,BH75,BP75,BX75)+CF75</f>
        <v>0</v>
      </c>
      <c r="E75" s="4">
        <f>SUM(,W75,AE75,AM75,AT75,BJ75,BR75,BZ75)</f>
        <v>0</v>
      </c>
      <c r="F75" s="4">
        <f>SUM(V75,AD75,AL75,AS75,BI75,BQ75,BY75)+CG75</f>
        <v>0</v>
      </c>
      <c r="G75" s="4">
        <f t="shared" ref="G75:H75" si="188">SUM(W75,AE75,AM75,AT75,BJ75,BR75,BZ75)+CH75</f>
        <v>0</v>
      </c>
      <c r="H75" s="4">
        <f t="shared" si="188"/>
        <v>0</v>
      </c>
      <c r="I75" s="4">
        <f>+F75+G75+H75</f>
        <v>0</v>
      </c>
      <c r="Y75" s="4"/>
      <c r="AF75" s="4"/>
      <c r="AG75" s="4"/>
      <c r="AN75" s="4"/>
      <c r="AV75" s="4"/>
      <c r="BL75" s="4"/>
      <c r="BT75" s="4"/>
      <c r="CB75" s="4"/>
      <c r="CJ75" s="4"/>
    </row>
    <row r="76" spans="1:92" s="47" customFormat="1" ht="12.75" x14ac:dyDescent="0.2">
      <c r="A76" s="46"/>
      <c r="C76" s="51" t="s">
        <v>58</v>
      </c>
      <c r="D76" s="4">
        <f>SUM(U76,AC76,AK76,AR76,BH76,BP76,BX76)+CF76</f>
        <v>11841054</v>
      </c>
      <c r="E76" s="4">
        <f t="shared" ref="E76" si="189">SUM(V76,AD76,AL76,AS76,BI76,BQ76,BY76)+CG76</f>
        <v>0</v>
      </c>
      <c r="F76" s="4">
        <f>SUM(V76,AD76,AL76,AS76,BI76,BQ76,BY76)+CG76</f>
        <v>0</v>
      </c>
      <c r="G76" s="4">
        <f t="shared" ref="G76" si="190">SUM(W76,AE76,AM76,AT76,BJ76,BR76,BZ76)+CH76</f>
        <v>425210</v>
      </c>
      <c r="H76" s="4">
        <f t="shared" ref="H76" si="191">SUM(X76,AF76,AN76,AU76,BK76,BS76,CA76)+CI76</f>
        <v>2081</v>
      </c>
      <c r="I76" s="4">
        <f>SUM(Y76,AG76,AO76,AV76,BL76,BT76,CB76)+CJ76</f>
        <v>12416486.4</v>
      </c>
      <c r="U76" s="47">
        <f>U39-U75</f>
        <v>3873933</v>
      </c>
      <c r="V76" s="47">
        <f>V39-V75</f>
        <v>0</v>
      </c>
      <c r="W76" s="47">
        <f>W39-W75</f>
        <v>60660</v>
      </c>
      <c r="Y76" s="47">
        <f>Y39-Y75</f>
        <v>4001657</v>
      </c>
      <c r="AC76" s="47">
        <f>AC39-AC75</f>
        <v>811488</v>
      </c>
      <c r="AD76" s="47">
        <f>AD39-AD75</f>
        <v>0</v>
      </c>
      <c r="AE76" s="47">
        <f>AE39-AE75</f>
        <v>223479</v>
      </c>
      <c r="AF76" s="47">
        <f>AF39-AF75</f>
        <v>2081</v>
      </c>
      <c r="AG76" s="47">
        <f>AG39-AG75</f>
        <v>1037048</v>
      </c>
      <c r="AR76" s="47">
        <f>AR39-AR75</f>
        <v>378396</v>
      </c>
      <c r="AS76" s="47">
        <f>AS39-AS75</f>
        <v>0</v>
      </c>
      <c r="AT76" s="47">
        <f>AT39-AT75</f>
        <v>3218</v>
      </c>
      <c r="AV76" s="47">
        <f>AV39-AV75</f>
        <v>387608</v>
      </c>
      <c r="BH76" s="47">
        <f>BH39-BH75</f>
        <v>2122087</v>
      </c>
      <c r="BI76" s="47">
        <f>BI39-BI75</f>
        <v>0</v>
      </c>
      <c r="BJ76" s="47">
        <f>BJ39-BJ75</f>
        <v>28524</v>
      </c>
      <c r="BL76" s="47">
        <f>BL39-BL75</f>
        <v>2167127.4</v>
      </c>
      <c r="BP76" s="47">
        <f>BP39-BP75</f>
        <v>449691</v>
      </c>
      <c r="BQ76" s="47">
        <f>BQ39-BQ75</f>
        <v>0</v>
      </c>
      <c r="BR76" s="47">
        <f>BR39-BR75</f>
        <v>59721</v>
      </c>
      <c r="BT76" s="47">
        <f>BT39-BT75</f>
        <v>542060</v>
      </c>
      <c r="BX76" s="47">
        <f>BX39-BX75</f>
        <v>732748</v>
      </c>
      <c r="BY76" s="47">
        <f>BY39-BY75</f>
        <v>0</v>
      </c>
      <c r="BZ76" s="47">
        <f>BZ39-BZ75</f>
        <v>39450</v>
      </c>
      <c r="CB76" s="47">
        <f>CB39-CB75</f>
        <v>794990</v>
      </c>
      <c r="CF76" s="47">
        <f>CF39-CF75</f>
        <v>3472711</v>
      </c>
      <c r="CG76" s="47">
        <f>CG39-CG75</f>
        <v>0</v>
      </c>
      <c r="CH76" s="47">
        <f>CH39-CH75</f>
        <v>10158</v>
      </c>
      <c r="CJ76" s="47">
        <f>CJ39-CJ75</f>
        <v>3485996</v>
      </c>
    </row>
    <row r="77" spans="1:92" x14ac:dyDescent="0.2">
      <c r="D77" s="52"/>
      <c r="E77" s="52"/>
      <c r="F77" s="52"/>
      <c r="G77" s="52"/>
      <c r="H77" s="52"/>
      <c r="I77" s="52"/>
    </row>
    <row r="78" spans="1:92" x14ac:dyDescent="0.2">
      <c r="F78" s="37" t="s">
        <v>59</v>
      </c>
      <c r="G78" s="37"/>
      <c r="H78" s="37"/>
      <c r="I78" s="37"/>
      <c r="J78" s="36">
        <f t="shared" ref="J78:U78" si="192">J41-J72</f>
        <v>1206550.8000000007</v>
      </c>
      <c r="K78" s="36">
        <f t="shared" si="192"/>
        <v>-1211288</v>
      </c>
      <c r="L78" s="36">
        <f t="shared" si="192"/>
        <v>4737</v>
      </c>
      <c r="M78" s="36">
        <f t="shared" si="192"/>
        <v>0</v>
      </c>
      <c r="N78" s="36">
        <f t="shared" si="192"/>
        <v>0</v>
      </c>
      <c r="O78" s="36">
        <f t="shared" si="192"/>
        <v>0.40000000002328306</v>
      </c>
      <c r="P78" s="36"/>
      <c r="Q78" s="36">
        <f t="shared" si="192"/>
        <v>0.79999999701976776</v>
      </c>
      <c r="R78" s="36">
        <f t="shared" si="192"/>
        <v>-606263.20000000298</v>
      </c>
      <c r="S78" s="36">
        <f t="shared" si="192"/>
        <v>607064</v>
      </c>
      <c r="T78" s="36">
        <f t="shared" si="192"/>
        <v>-800</v>
      </c>
      <c r="U78" s="36">
        <f t="shared" si="192"/>
        <v>0</v>
      </c>
      <c r="V78" s="36">
        <f t="shared" ref="V78:CE78" si="193">V41-V72</f>
        <v>0</v>
      </c>
      <c r="W78" s="36">
        <f t="shared" si="193"/>
        <v>-0.40000000002328306</v>
      </c>
      <c r="X78" s="36"/>
      <c r="Y78" s="36">
        <f>Y41-Y72</f>
        <v>-0.40000000037252903</v>
      </c>
      <c r="Z78" s="36">
        <f t="shared" si="193"/>
        <v>52301.599999999627</v>
      </c>
      <c r="AA78" s="36">
        <f t="shared" si="193"/>
        <v>-57839</v>
      </c>
      <c r="AB78" s="36">
        <f t="shared" si="193"/>
        <v>5537</v>
      </c>
      <c r="AC78" s="36">
        <f t="shared" si="193"/>
        <v>0</v>
      </c>
      <c r="AD78" s="36">
        <f t="shared" si="193"/>
        <v>0</v>
      </c>
      <c r="AE78" s="36">
        <f t="shared" si="193"/>
        <v>0</v>
      </c>
      <c r="AF78" s="36">
        <f t="shared" si="193"/>
        <v>-0.19999999999845386</v>
      </c>
      <c r="AG78" s="36">
        <f t="shared" si="193"/>
        <v>-0.20000000018626451</v>
      </c>
      <c r="AH78" s="36">
        <f t="shared" si="193"/>
        <v>-0.20000000018626451</v>
      </c>
      <c r="AI78" s="36">
        <f t="shared" si="193"/>
        <v>0</v>
      </c>
      <c r="AJ78" s="36">
        <f t="shared" si="193"/>
        <v>0</v>
      </c>
      <c r="AK78" s="36">
        <f t="shared" si="193"/>
        <v>0</v>
      </c>
      <c r="AL78" s="36">
        <f t="shared" si="193"/>
        <v>0</v>
      </c>
      <c r="AM78" s="36">
        <f t="shared" si="193"/>
        <v>0</v>
      </c>
      <c r="AN78" s="36">
        <f t="shared" si="193"/>
        <v>0</v>
      </c>
      <c r="AO78" s="36">
        <f t="shared" si="193"/>
        <v>0</v>
      </c>
      <c r="AP78" s="36">
        <f t="shared" si="193"/>
        <v>0</v>
      </c>
      <c r="AQ78" s="36">
        <f t="shared" si="193"/>
        <v>0</v>
      </c>
      <c r="AR78" s="36">
        <f t="shared" si="193"/>
        <v>0</v>
      </c>
      <c r="AS78" s="36">
        <f t="shared" si="193"/>
        <v>0</v>
      </c>
      <c r="AT78" s="36">
        <f t="shared" si="193"/>
        <v>0</v>
      </c>
      <c r="AU78" s="36"/>
      <c r="AV78" s="36">
        <f t="shared" si="193"/>
        <v>0</v>
      </c>
      <c r="AW78" s="36">
        <f t="shared" si="193"/>
        <v>-1</v>
      </c>
      <c r="AX78" s="36">
        <f t="shared" si="193"/>
        <v>1</v>
      </c>
      <c r="AY78" s="36">
        <f t="shared" si="193"/>
        <v>0</v>
      </c>
      <c r="AZ78" s="36">
        <f t="shared" si="193"/>
        <v>0</v>
      </c>
      <c r="BA78" s="36">
        <f t="shared" si="193"/>
        <v>0</v>
      </c>
      <c r="BB78" s="36">
        <f t="shared" si="193"/>
        <v>0.10000000000582077</v>
      </c>
      <c r="BC78" s="36"/>
      <c r="BD78" s="36">
        <f t="shared" si="193"/>
        <v>0.60000000009313226</v>
      </c>
      <c r="BE78" s="36">
        <f t="shared" si="193"/>
        <v>-4243.3999999999069</v>
      </c>
      <c r="BF78" s="36">
        <f t="shared" si="193"/>
        <v>4244</v>
      </c>
      <c r="BG78" s="36">
        <f t="shared" si="193"/>
        <v>0</v>
      </c>
      <c r="BH78" s="36">
        <f t="shared" si="193"/>
        <v>0</v>
      </c>
      <c r="BI78" s="36">
        <f t="shared" si="193"/>
        <v>0</v>
      </c>
      <c r="BJ78" s="36">
        <f t="shared" si="193"/>
        <v>0</v>
      </c>
      <c r="BK78" s="36"/>
      <c r="BL78" s="36">
        <f t="shared" si="193"/>
        <v>0.39999999990686774</v>
      </c>
      <c r="BM78" s="36">
        <f t="shared" si="193"/>
        <v>9.3999999999068677</v>
      </c>
      <c r="BN78" s="36">
        <f t="shared" si="193"/>
        <v>-9</v>
      </c>
      <c r="BO78" s="36">
        <f t="shared" si="193"/>
        <v>0</v>
      </c>
      <c r="BP78" s="36">
        <f t="shared" si="193"/>
        <v>0</v>
      </c>
      <c r="BQ78" s="36">
        <f t="shared" si="193"/>
        <v>0</v>
      </c>
      <c r="BR78" s="36">
        <f t="shared" si="193"/>
        <v>9.9999999998544808E-2</v>
      </c>
      <c r="BS78" s="36"/>
      <c r="BT78" s="36">
        <f t="shared" si="193"/>
        <v>0.19999999995343387</v>
      </c>
      <c r="BU78" s="36">
        <f t="shared" si="193"/>
        <v>0.19999999995343387</v>
      </c>
      <c r="BV78" s="36">
        <f t="shared" si="193"/>
        <v>0</v>
      </c>
      <c r="BW78" s="36">
        <f t="shared" si="193"/>
        <v>0</v>
      </c>
      <c r="BX78" s="36">
        <f t="shared" si="193"/>
        <v>0</v>
      </c>
      <c r="BY78" s="36">
        <f t="shared" si="193"/>
        <v>0</v>
      </c>
      <c r="BZ78" s="36">
        <f t="shared" si="193"/>
        <v>0</v>
      </c>
      <c r="CA78" s="36"/>
      <c r="CB78" s="36">
        <f t="shared" si="193"/>
        <v>0</v>
      </c>
      <c r="CC78" s="36">
        <f t="shared" si="193"/>
        <v>-4253</v>
      </c>
      <c r="CD78" s="36">
        <f t="shared" si="193"/>
        <v>4253</v>
      </c>
      <c r="CE78" s="36">
        <f t="shared" si="193"/>
        <v>0</v>
      </c>
      <c r="CF78" s="36">
        <f t="shared" ref="CF78:CH78" si="194">CF41-CF72</f>
        <v>0</v>
      </c>
      <c r="CG78" s="36">
        <f t="shared" si="194"/>
        <v>0</v>
      </c>
      <c r="CH78" s="36">
        <f t="shared" si="194"/>
        <v>0</v>
      </c>
      <c r="CI78" s="36"/>
      <c r="CJ78" s="36">
        <f t="shared" ref="CJ78:CM78" si="195">CJ41-CJ72</f>
        <v>0</v>
      </c>
      <c r="CK78" s="36">
        <f t="shared" si="195"/>
        <v>1</v>
      </c>
      <c r="CL78" s="36">
        <f t="shared" si="195"/>
        <v>-1</v>
      </c>
      <c r="CM78" s="36">
        <f t="shared" si="195"/>
        <v>0</v>
      </c>
    </row>
    <row r="79" spans="1:92" x14ac:dyDescent="0.2">
      <c r="G79" s="36">
        <f>+I72-I70</f>
        <v>28228288.799999997</v>
      </c>
      <c r="H79" s="36"/>
      <c r="I79" s="36"/>
    </row>
    <row r="81" spans="4:91" x14ac:dyDescent="0.2"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W81" s="36"/>
      <c r="X81" s="36"/>
      <c r="Y81" s="36"/>
      <c r="Z81" s="36"/>
      <c r="AA81" s="36"/>
      <c r="AB81" s="36"/>
      <c r="AE81" s="36"/>
      <c r="AF81" s="36"/>
      <c r="AG81" s="36"/>
      <c r="AH81" s="36"/>
      <c r="AI81" s="36"/>
      <c r="AJ81" s="36"/>
      <c r="AM81" s="36"/>
      <c r="AN81" s="36"/>
      <c r="AO81" s="36"/>
      <c r="AP81" s="36"/>
      <c r="AQ81" s="36"/>
      <c r="AT81" s="36"/>
      <c r="AU81" s="36"/>
      <c r="AV81" s="36"/>
      <c r="AW81" s="36"/>
      <c r="AX81" s="36"/>
      <c r="AY81" s="36"/>
      <c r="BB81" s="36"/>
      <c r="BC81" s="36"/>
      <c r="BD81" s="36"/>
      <c r="BE81" s="36"/>
      <c r="BF81" s="36"/>
      <c r="BG81" s="36"/>
      <c r="BJ81" s="36"/>
      <c r="BK81" s="36"/>
      <c r="BL81" s="36"/>
      <c r="BM81" s="36"/>
      <c r="BN81" s="36"/>
      <c r="BO81" s="36"/>
      <c r="BR81" s="36"/>
      <c r="BS81" s="36"/>
      <c r="BT81" s="36"/>
      <c r="BU81" s="36"/>
      <c r="BV81" s="36"/>
      <c r="BW81" s="36"/>
      <c r="BZ81" s="36"/>
      <c r="CA81" s="36"/>
      <c r="CB81" s="36"/>
      <c r="CC81" s="36"/>
      <c r="CD81" s="36"/>
      <c r="CE81" s="36"/>
      <c r="CH81" s="36"/>
      <c r="CI81" s="36"/>
      <c r="CJ81" s="36"/>
      <c r="CK81" s="36"/>
      <c r="CL81" s="36"/>
      <c r="CM81" s="36"/>
    </row>
    <row r="82" spans="4:91" x14ac:dyDescent="0.2">
      <c r="D82" s="36">
        <f>D41-D72</f>
        <v>0</v>
      </c>
      <c r="E82" s="36"/>
      <c r="F82" s="36">
        <f t="shared" ref="F82:CB82" si="196">F41-F72</f>
        <v>0.4</v>
      </c>
      <c r="G82" s="36">
        <f>+G72-G41</f>
        <v>0.30000000004656613</v>
      </c>
      <c r="H82" s="36"/>
      <c r="I82" s="36"/>
      <c r="J82" s="36"/>
      <c r="K82" s="36"/>
      <c r="L82" s="36">
        <f t="shared" si="196"/>
        <v>4737</v>
      </c>
      <c r="M82" s="36"/>
      <c r="N82" s="36">
        <f t="shared" si="196"/>
        <v>0</v>
      </c>
      <c r="O82" s="36">
        <f t="shared" si="196"/>
        <v>0.40000000002328306</v>
      </c>
      <c r="P82" s="36"/>
      <c r="Q82" s="36">
        <f t="shared" si="196"/>
        <v>0.79999999701976776</v>
      </c>
      <c r="R82" s="36">
        <f t="shared" si="196"/>
        <v>-606263.20000000298</v>
      </c>
      <c r="S82" s="36">
        <f t="shared" si="196"/>
        <v>607064</v>
      </c>
      <c r="T82" s="36">
        <f t="shared" si="196"/>
        <v>-800</v>
      </c>
      <c r="U82" s="36">
        <f t="shared" si="196"/>
        <v>0</v>
      </c>
      <c r="V82" s="36">
        <f t="shared" si="196"/>
        <v>0</v>
      </c>
      <c r="W82" s="36">
        <f t="shared" si="196"/>
        <v>-0.40000000002328306</v>
      </c>
      <c r="X82" s="36"/>
      <c r="Y82" s="36">
        <f t="shared" si="196"/>
        <v>-0.40000000037252903</v>
      </c>
      <c r="Z82" s="36">
        <f t="shared" si="196"/>
        <v>52301.599999999627</v>
      </c>
      <c r="AA82" s="36">
        <f t="shared" si="196"/>
        <v>-57839</v>
      </c>
      <c r="AB82" s="36">
        <f t="shared" si="196"/>
        <v>5537</v>
      </c>
      <c r="AC82" s="36">
        <f t="shared" si="196"/>
        <v>0</v>
      </c>
      <c r="AD82" s="36">
        <f t="shared" si="196"/>
        <v>0</v>
      </c>
      <c r="AE82" s="36">
        <f t="shared" si="196"/>
        <v>0</v>
      </c>
      <c r="AF82" s="36"/>
      <c r="AG82" s="36">
        <f t="shared" si="196"/>
        <v>-0.20000000018626451</v>
      </c>
      <c r="AH82" s="36">
        <f t="shared" si="196"/>
        <v>-0.20000000018626451</v>
      </c>
      <c r="AI82" s="36">
        <f t="shared" si="196"/>
        <v>0</v>
      </c>
      <c r="AJ82" s="36">
        <f t="shared" si="196"/>
        <v>0</v>
      </c>
      <c r="AK82" s="36">
        <f t="shared" si="196"/>
        <v>0</v>
      </c>
      <c r="AL82" s="36">
        <f t="shared" si="196"/>
        <v>0</v>
      </c>
      <c r="AM82" s="36">
        <f t="shared" si="196"/>
        <v>0</v>
      </c>
      <c r="AN82" s="36">
        <f t="shared" si="196"/>
        <v>0</v>
      </c>
      <c r="AO82" s="36">
        <f t="shared" si="196"/>
        <v>0</v>
      </c>
      <c r="AP82" s="36">
        <f t="shared" si="196"/>
        <v>0</v>
      </c>
      <c r="AQ82" s="36">
        <f t="shared" si="196"/>
        <v>0</v>
      </c>
      <c r="AR82" s="36">
        <f t="shared" si="196"/>
        <v>0</v>
      </c>
      <c r="AS82" s="36">
        <f t="shared" si="196"/>
        <v>0</v>
      </c>
      <c r="AT82" s="36">
        <f t="shared" si="196"/>
        <v>0</v>
      </c>
      <c r="AU82" s="36"/>
      <c r="AV82" s="36">
        <f t="shared" si="196"/>
        <v>0</v>
      </c>
      <c r="AW82" s="36">
        <f t="shared" si="196"/>
        <v>-1</v>
      </c>
      <c r="AX82" s="36">
        <f t="shared" si="196"/>
        <v>1</v>
      </c>
      <c r="AY82" s="36">
        <f t="shared" si="196"/>
        <v>0</v>
      </c>
      <c r="AZ82" s="36">
        <f t="shared" si="196"/>
        <v>0</v>
      </c>
      <c r="BA82" s="36">
        <f t="shared" si="196"/>
        <v>0</v>
      </c>
      <c r="BB82" s="36">
        <f t="shared" si="196"/>
        <v>0.10000000000582077</v>
      </c>
      <c r="BC82" s="36"/>
      <c r="BD82" s="36">
        <f t="shared" si="196"/>
        <v>0.60000000009313226</v>
      </c>
      <c r="BE82" s="36">
        <f t="shared" si="196"/>
        <v>-4243.3999999999069</v>
      </c>
      <c r="BF82" s="36">
        <f t="shared" si="196"/>
        <v>4244</v>
      </c>
      <c r="BG82" s="36">
        <f t="shared" si="196"/>
        <v>0</v>
      </c>
      <c r="BH82" s="36">
        <f t="shared" si="196"/>
        <v>0</v>
      </c>
      <c r="BI82" s="36">
        <f t="shared" si="196"/>
        <v>0</v>
      </c>
      <c r="BJ82" s="36">
        <f t="shared" si="196"/>
        <v>0</v>
      </c>
      <c r="BK82" s="36"/>
      <c r="BL82" s="36">
        <f t="shared" si="196"/>
        <v>0.39999999990686774</v>
      </c>
      <c r="BM82" s="36">
        <f t="shared" si="196"/>
        <v>9.3999999999068677</v>
      </c>
      <c r="BN82" s="36">
        <f t="shared" si="196"/>
        <v>-9</v>
      </c>
      <c r="BO82" s="36">
        <f t="shared" si="196"/>
        <v>0</v>
      </c>
      <c r="BP82" s="36">
        <f t="shared" si="196"/>
        <v>0</v>
      </c>
      <c r="BQ82" s="36">
        <f t="shared" si="196"/>
        <v>0</v>
      </c>
      <c r="BR82" s="36">
        <f t="shared" si="196"/>
        <v>9.9999999998544808E-2</v>
      </c>
      <c r="BS82" s="36"/>
      <c r="BT82" s="36">
        <f t="shared" si="196"/>
        <v>0.19999999995343387</v>
      </c>
      <c r="BU82" s="36">
        <f t="shared" si="196"/>
        <v>0.19999999995343387</v>
      </c>
      <c r="BV82" s="36">
        <f t="shared" si="196"/>
        <v>0</v>
      </c>
      <c r="BW82" s="36">
        <f t="shared" si="196"/>
        <v>0</v>
      </c>
      <c r="BX82" s="36">
        <f t="shared" si="196"/>
        <v>0</v>
      </c>
      <c r="BY82" s="36">
        <f t="shared" si="196"/>
        <v>0</v>
      </c>
      <c r="BZ82" s="36">
        <f t="shared" si="196"/>
        <v>0</v>
      </c>
      <c r="CA82" s="36"/>
      <c r="CB82" s="36">
        <f t="shared" si="196"/>
        <v>0</v>
      </c>
      <c r="CC82" s="36">
        <f t="shared" ref="CC82:CH82" si="197">CC41-CC72</f>
        <v>-4253</v>
      </c>
      <c r="CD82" s="36">
        <f t="shared" si="197"/>
        <v>4253</v>
      </c>
      <c r="CE82" s="36">
        <f t="shared" si="197"/>
        <v>0</v>
      </c>
      <c r="CF82" s="36">
        <f t="shared" si="197"/>
        <v>0</v>
      </c>
      <c r="CG82" s="36">
        <f t="shared" si="197"/>
        <v>0</v>
      </c>
      <c r="CH82" s="36">
        <f t="shared" si="197"/>
        <v>0</v>
      </c>
      <c r="CI82" s="36"/>
      <c r="CJ82" s="36">
        <f t="shared" ref="CJ82:CM82" si="198">CJ41-CJ72</f>
        <v>0</v>
      </c>
      <c r="CK82" s="36">
        <f t="shared" si="198"/>
        <v>1</v>
      </c>
      <c r="CL82" s="36">
        <f t="shared" si="198"/>
        <v>-1</v>
      </c>
      <c r="CM82" s="36">
        <f t="shared" si="198"/>
        <v>0</v>
      </c>
    </row>
    <row r="84" spans="4:91" x14ac:dyDescent="0.2">
      <c r="E84" s="37" t="s">
        <v>40</v>
      </c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</row>
    <row r="85" spans="4:91" ht="5.25" customHeight="1" x14ac:dyDescent="0.2"/>
    <row r="86" spans="4:91" hidden="1" x14ac:dyDescent="0.2"/>
    <row r="87" spans="4:91" hidden="1" x14ac:dyDescent="0.2"/>
    <row r="88" spans="4:91" hidden="1" x14ac:dyDescent="0.2"/>
    <row r="89" spans="4:91" hidden="1" x14ac:dyDescent="0.2"/>
    <row r="90" spans="4:91" hidden="1" x14ac:dyDescent="0.2">
      <c r="N90" s="36"/>
      <c r="O90" s="36"/>
      <c r="P90" s="36"/>
      <c r="Q90" s="36"/>
      <c r="R90" s="36"/>
      <c r="S90" s="36"/>
    </row>
    <row r="91" spans="4:91" hidden="1" x14ac:dyDescent="0.2"/>
    <row r="92" spans="4:91" hidden="1" x14ac:dyDescent="0.2"/>
    <row r="93" spans="4:91" hidden="1" x14ac:dyDescent="0.2"/>
    <row r="94" spans="4:91" hidden="1" x14ac:dyDescent="0.2"/>
    <row r="95" spans="4:91" ht="12" thickBot="1" x14ac:dyDescent="0.25"/>
    <row r="96" spans="4:91" x14ac:dyDescent="0.2">
      <c r="F96" s="38"/>
      <c r="G96" s="39"/>
      <c r="H96" s="39"/>
      <c r="I96" s="39"/>
      <c r="J96" s="39"/>
      <c r="K96" s="40"/>
      <c r="N96" s="38"/>
      <c r="O96" s="39"/>
      <c r="P96" s="39"/>
      <c r="Q96" s="39"/>
      <c r="R96" s="39"/>
      <c r="S96" s="40"/>
      <c r="Y96" s="38"/>
      <c r="Z96" s="39"/>
      <c r="AA96" s="40"/>
      <c r="AG96" s="38"/>
      <c r="AH96" s="39"/>
      <c r="AI96" s="40"/>
      <c r="AN96" s="38"/>
      <c r="AO96" s="39"/>
      <c r="AP96" s="40"/>
      <c r="AV96" s="38"/>
      <c r="AW96" s="39"/>
      <c r="AX96" s="40"/>
      <c r="BD96" s="38"/>
      <c r="BE96" s="39"/>
      <c r="BF96" s="40"/>
      <c r="BL96" s="38"/>
      <c r="BM96" s="39"/>
      <c r="BN96" s="40"/>
      <c r="BT96" s="38"/>
      <c r="BU96" s="39"/>
      <c r="BV96" s="40"/>
      <c r="CB96" s="38"/>
      <c r="CC96" s="39"/>
      <c r="CD96" s="40"/>
    </row>
    <row r="97" spans="6:82" x14ac:dyDescent="0.2">
      <c r="F97" s="53">
        <f>F10</f>
        <v>0</v>
      </c>
      <c r="G97" s="41"/>
      <c r="H97" s="41"/>
      <c r="I97" s="41"/>
      <c r="J97" s="41">
        <f>SUM(J10:L10)</f>
        <v>11404253.5</v>
      </c>
      <c r="K97" s="42">
        <f>F97-J97</f>
        <v>-11404253.5</v>
      </c>
      <c r="N97" s="53">
        <f>N10</f>
        <v>0</v>
      </c>
      <c r="O97" s="41"/>
      <c r="P97" s="41"/>
      <c r="Q97" s="41"/>
      <c r="R97" s="41">
        <f>SUM(R10:T10)</f>
        <v>7531831.9000000004</v>
      </c>
      <c r="S97" s="42">
        <f t="shared" ref="S97:S128" si="199">N97-R97</f>
        <v>-7531831.9000000004</v>
      </c>
      <c r="Y97" s="53">
        <f t="shared" ref="Y97:Y128" si="200">Y10</f>
        <v>36518.6</v>
      </c>
      <c r="Z97" s="41">
        <f t="shared" ref="Z97:Z159" si="201">SUM(Z10:AB10)</f>
        <v>36518.6</v>
      </c>
      <c r="AA97" s="42">
        <f t="shared" ref="AA97:AA159" si="202">Y97-Z97</f>
        <v>0</v>
      </c>
      <c r="AG97" s="53">
        <f t="shared" ref="AG97:AG128" si="203">AG10</f>
        <v>3821082</v>
      </c>
      <c r="AH97" s="41">
        <f t="shared" ref="AH97:AH159" si="204">SUM(AH10:AJ10)</f>
        <v>3821082</v>
      </c>
      <c r="AI97" s="42">
        <f t="shared" ref="AI97:AI159" si="205">AG97-AH97</f>
        <v>0</v>
      </c>
      <c r="AN97" s="53">
        <f t="shared" ref="AN97:AN128" si="206">AN10</f>
        <v>0</v>
      </c>
      <c r="AO97" s="41">
        <f t="shared" ref="AO97:AO159" si="207">SUM(AO10:AQ10)</f>
        <v>0</v>
      </c>
      <c r="AP97" s="42">
        <f t="shared" ref="AP97:AP159" si="208">AN97-AO97</f>
        <v>0</v>
      </c>
      <c r="AV97" s="53">
        <f t="shared" ref="AV97:AV128" si="209">AV10</f>
        <v>0</v>
      </c>
      <c r="AW97" s="41">
        <f t="shared" ref="AW97:AW159" si="210">SUM(AW10:AY10)</f>
        <v>0</v>
      </c>
      <c r="AX97" s="42">
        <f t="shared" ref="AX97:AX159" si="211">AV97-AW97</f>
        <v>0</v>
      </c>
      <c r="BD97" s="53">
        <f t="shared" ref="BD97:BD128" si="212">BD10</f>
        <v>14821</v>
      </c>
      <c r="BE97" s="41">
        <f t="shared" ref="BE97:BE159" si="213">SUM(BE10:BG10)</f>
        <v>14821</v>
      </c>
      <c r="BF97" s="42">
        <f t="shared" ref="BF97:BF159" si="214">BD97-BE97</f>
        <v>0</v>
      </c>
      <c r="BL97" s="53">
        <f t="shared" ref="BL97:BL128" si="215">BL10</f>
        <v>0</v>
      </c>
      <c r="BM97" s="41">
        <f t="shared" ref="BM97:BM159" si="216">SUM(BM10:BO10)</f>
        <v>0</v>
      </c>
      <c r="BN97" s="42">
        <f t="shared" ref="BN97:BN159" si="217">BL97-BM97</f>
        <v>0</v>
      </c>
      <c r="BT97" s="53">
        <f t="shared" ref="BT97:BT128" si="218">BT10</f>
        <v>0</v>
      </c>
      <c r="BU97" s="41">
        <f t="shared" ref="BU97:BU159" si="219">SUM(BU10:BW10)</f>
        <v>0</v>
      </c>
      <c r="BV97" s="42">
        <f t="shared" ref="BV97:BV159" si="220">BT97-BU97</f>
        <v>0</v>
      </c>
      <c r="CB97" s="53">
        <f t="shared" ref="CB97:CB128" si="221">CB10</f>
        <v>14821</v>
      </c>
      <c r="CC97" s="41">
        <f t="shared" ref="CC97:CC159" si="222">SUM(CC10:CE10)</f>
        <v>14821</v>
      </c>
      <c r="CD97" s="42">
        <f t="shared" ref="CD97:CD159" si="223">CB97-CC97</f>
        <v>0</v>
      </c>
    </row>
    <row r="98" spans="6:82" x14ac:dyDescent="0.2">
      <c r="F98" s="53">
        <f t="shared" ref="F98:F159" si="224">F11</f>
        <v>0</v>
      </c>
      <c r="G98" s="41"/>
      <c r="H98" s="41"/>
      <c r="I98" s="41"/>
      <c r="J98" s="41">
        <f t="shared" ref="J98:J159" si="225">SUM(J11:L11)</f>
        <v>7264790.9000000004</v>
      </c>
      <c r="K98" s="42">
        <f t="shared" ref="K98:K159" si="226">F98-J98</f>
        <v>-7264790.9000000004</v>
      </c>
      <c r="N98" s="53">
        <f t="shared" ref="N98:N159" si="227">N11</f>
        <v>0</v>
      </c>
      <c r="O98" s="41"/>
      <c r="P98" s="41"/>
      <c r="Q98" s="41"/>
      <c r="R98" s="41">
        <f t="shared" ref="R98:R159" si="228">SUM(R11:T11)</f>
        <v>7264790.9000000004</v>
      </c>
      <c r="S98" s="42">
        <f t="shared" si="199"/>
        <v>-7264790.9000000004</v>
      </c>
      <c r="Y98" s="53">
        <f t="shared" si="200"/>
        <v>0</v>
      </c>
      <c r="Z98" s="41">
        <f t="shared" si="201"/>
        <v>0</v>
      </c>
      <c r="AA98" s="42">
        <f t="shared" si="202"/>
        <v>0</v>
      </c>
      <c r="AG98" s="53">
        <f t="shared" si="203"/>
        <v>0</v>
      </c>
      <c r="AH98" s="41">
        <f t="shared" si="204"/>
        <v>0</v>
      </c>
      <c r="AI98" s="42">
        <f t="shared" si="205"/>
        <v>0</v>
      </c>
      <c r="AN98" s="53">
        <f t="shared" si="206"/>
        <v>0</v>
      </c>
      <c r="AO98" s="41">
        <f t="shared" si="207"/>
        <v>0</v>
      </c>
      <c r="AP98" s="42">
        <f t="shared" si="208"/>
        <v>0</v>
      </c>
      <c r="AV98" s="53">
        <f t="shared" si="209"/>
        <v>0</v>
      </c>
      <c r="AW98" s="41">
        <f t="shared" si="210"/>
        <v>0</v>
      </c>
      <c r="AX98" s="42">
        <f t="shared" si="211"/>
        <v>0</v>
      </c>
      <c r="BD98" s="53">
        <f t="shared" si="212"/>
        <v>0</v>
      </c>
      <c r="BE98" s="41">
        <f t="shared" si="213"/>
        <v>0</v>
      </c>
      <c r="BF98" s="42">
        <f t="shared" si="214"/>
        <v>0</v>
      </c>
      <c r="BL98" s="53">
        <f t="shared" si="215"/>
        <v>0</v>
      </c>
      <c r="BM98" s="41">
        <f t="shared" si="216"/>
        <v>0</v>
      </c>
      <c r="BN98" s="42">
        <f t="shared" si="217"/>
        <v>0</v>
      </c>
      <c r="BT98" s="53">
        <f t="shared" si="218"/>
        <v>0</v>
      </c>
      <c r="BU98" s="41">
        <f t="shared" si="219"/>
        <v>0</v>
      </c>
      <c r="BV98" s="42">
        <f t="shared" si="220"/>
        <v>0</v>
      </c>
      <c r="CB98" s="53">
        <f t="shared" si="221"/>
        <v>0</v>
      </c>
      <c r="CC98" s="41">
        <f t="shared" si="222"/>
        <v>0</v>
      </c>
      <c r="CD98" s="42">
        <f t="shared" si="223"/>
        <v>0</v>
      </c>
    </row>
    <row r="99" spans="6:82" x14ac:dyDescent="0.2">
      <c r="F99" s="53">
        <f t="shared" si="224"/>
        <v>0</v>
      </c>
      <c r="G99" s="41"/>
      <c r="H99" s="41"/>
      <c r="I99" s="41"/>
      <c r="J99" s="41">
        <f t="shared" si="225"/>
        <v>209688</v>
      </c>
      <c r="K99" s="42">
        <f t="shared" si="226"/>
        <v>-209688</v>
      </c>
      <c r="N99" s="53">
        <f t="shared" si="227"/>
        <v>0</v>
      </c>
      <c r="O99" s="41"/>
      <c r="P99" s="41"/>
      <c r="Q99" s="41"/>
      <c r="R99" s="41">
        <f t="shared" si="228"/>
        <v>209688</v>
      </c>
      <c r="S99" s="42">
        <f t="shared" si="199"/>
        <v>-209688</v>
      </c>
      <c r="Y99" s="53">
        <f t="shared" si="200"/>
        <v>0</v>
      </c>
      <c r="Z99" s="41">
        <f t="shared" si="201"/>
        <v>0</v>
      </c>
      <c r="AA99" s="42">
        <f t="shared" si="202"/>
        <v>0</v>
      </c>
      <c r="AG99" s="53">
        <f t="shared" si="203"/>
        <v>0</v>
      </c>
      <c r="AH99" s="41">
        <f t="shared" si="204"/>
        <v>0</v>
      </c>
      <c r="AI99" s="42">
        <f t="shared" si="205"/>
        <v>0</v>
      </c>
      <c r="AN99" s="53">
        <f t="shared" si="206"/>
        <v>0</v>
      </c>
      <c r="AO99" s="41">
        <f t="shared" si="207"/>
        <v>0</v>
      </c>
      <c r="AP99" s="42">
        <f t="shared" si="208"/>
        <v>0</v>
      </c>
      <c r="AV99" s="53">
        <f t="shared" si="209"/>
        <v>0</v>
      </c>
      <c r="AW99" s="41">
        <f t="shared" si="210"/>
        <v>0</v>
      </c>
      <c r="AX99" s="42">
        <f t="shared" si="211"/>
        <v>0</v>
      </c>
      <c r="BD99" s="53">
        <f t="shared" si="212"/>
        <v>0</v>
      </c>
      <c r="BE99" s="41">
        <f t="shared" si="213"/>
        <v>0</v>
      </c>
      <c r="BF99" s="42">
        <f t="shared" si="214"/>
        <v>0</v>
      </c>
      <c r="BL99" s="53">
        <f t="shared" si="215"/>
        <v>0</v>
      </c>
      <c r="BM99" s="41">
        <f t="shared" si="216"/>
        <v>0</v>
      </c>
      <c r="BN99" s="42">
        <f t="shared" si="217"/>
        <v>0</v>
      </c>
      <c r="BT99" s="53">
        <f t="shared" si="218"/>
        <v>0</v>
      </c>
      <c r="BU99" s="41">
        <f t="shared" si="219"/>
        <v>0</v>
      </c>
      <c r="BV99" s="42">
        <f t="shared" si="220"/>
        <v>0</v>
      </c>
      <c r="CB99" s="53">
        <f t="shared" si="221"/>
        <v>0</v>
      </c>
      <c r="CC99" s="41">
        <f t="shared" si="222"/>
        <v>0</v>
      </c>
      <c r="CD99" s="42">
        <f t="shared" si="223"/>
        <v>0</v>
      </c>
    </row>
    <row r="100" spans="6:82" x14ac:dyDescent="0.2">
      <c r="F100" s="53">
        <f t="shared" si="224"/>
        <v>0</v>
      </c>
      <c r="G100" s="41"/>
      <c r="H100" s="41"/>
      <c r="I100" s="41"/>
      <c r="J100" s="41">
        <f t="shared" si="225"/>
        <v>0</v>
      </c>
      <c r="K100" s="42">
        <f t="shared" si="226"/>
        <v>0</v>
      </c>
      <c r="N100" s="53">
        <f t="shared" si="227"/>
        <v>0</v>
      </c>
      <c r="O100" s="41"/>
      <c r="P100" s="41"/>
      <c r="Q100" s="41"/>
      <c r="R100" s="41">
        <f t="shared" si="228"/>
        <v>0</v>
      </c>
      <c r="S100" s="42">
        <f t="shared" si="199"/>
        <v>0</v>
      </c>
      <c r="Y100" s="53">
        <f t="shared" si="200"/>
        <v>0</v>
      </c>
      <c r="Z100" s="41">
        <f t="shared" si="201"/>
        <v>0</v>
      </c>
      <c r="AA100" s="42">
        <f t="shared" si="202"/>
        <v>0</v>
      </c>
      <c r="AG100" s="53">
        <f t="shared" si="203"/>
        <v>0</v>
      </c>
      <c r="AH100" s="41">
        <f t="shared" si="204"/>
        <v>0</v>
      </c>
      <c r="AI100" s="42">
        <f t="shared" si="205"/>
        <v>0</v>
      </c>
      <c r="AN100" s="53">
        <f t="shared" si="206"/>
        <v>0</v>
      </c>
      <c r="AO100" s="41">
        <f t="shared" si="207"/>
        <v>0</v>
      </c>
      <c r="AP100" s="42">
        <f t="shared" si="208"/>
        <v>0</v>
      </c>
      <c r="AV100" s="53">
        <f t="shared" si="209"/>
        <v>0</v>
      </c>
      <c r="AW100" s="41">
        <f t="shared" si="210"/>
        <v>0</v>
      </c>
      <c r="AX100" s="42">
        <f t="shared" si="211"/>
        <v>0</v>
      </c>
      <c r="BD100" s="53">
        <f t="shared" si="212"/>
        <v>0</v>
      </c>
      <c r="BE100" s="41">
        <f t="shared" si="213"/>
        <v>0</v>
      </c>
      <c r="BF100" s="42">
        <f t="shared" si="214"/>
        <v>0</v>
      </c>
      <c r="BL100" s="53">
        <f t="shared" si="215"/>
        <v>0</v>
      </c>
      <c r="BM100" s="41">
        <f t="shared" si="216"/>
        <v>0</v>
      </c>
      <c r="BN100" s="42">
        <f t="shared" si="217"/>
        <v>0</v>
      </c>
      <c r="BT100" s="53">
        <f t="shared" si="218"/>
        <v>0</v>
      </c>
      <c r="BU100" s="41">
        <f t="shared" si="219"/>
        <v>0</v>
      </c>
      <c r="BV100" s="42">
        <f t="shared" si="220"/>
        <v>0</v>
      </c>
      <c r="CB100" s="53">
        <f t="shared" si="221"/>
        <v>0</v>
      </c>
      <c r="CC100" s="41">
        <f t="shared" si="222"/>
        <v>0</v>
      </c>
      <c r="CD100" s="42">
        <f t="shared" si="223"/>
        <v>0</v>
      </c>
    </row>
    <row r="101" spans="6:82" x14ac:dyDescent="0.2">
      <c r="F101" s="53">
        <f t="shared" si="224"/>
        <v>0</v>
      </c>
      <c r="G101" s="41"/>
      <c r="H101" s="41"/>
      <c r="I101" s="41"/>
      <c r="J101" s="41">
        <f t="shared" si="225"/>
        <v>3929774.6</v>
      </c>
      <c r="K101" s="42">
        <f t="shared" si="226"/>
        <v>-3929774.6</v>
      </c>
      <c r="N101" s="53">
        <f t="shared" si="227"/>
        <v>0</v>
      </c>
      <c r="O101" s="41"/>
      <c r="P101" s="41"/>
      <c r="Q101" s="41"/>
      <c r="R101" s="41">
        <f t="shared" si="228"/>
        <v>57353</v>
      </c>
      <c r="S101" s="42">
        <f t="shared" si="199"/>
        <v>-57353</v>
      </c>
      <c r="Y101" s="53">
        <f t="shared" si="200"/>
        <v>36518.6</v>
      </c>
      <c r="Z101" s="41">
        <f t="shared" si="201"/>
        <v>36518.6</v>
      </c>
      <c r="AA101" s="42">
        <f t="shared" si="202"/>
        <v>0</v>
      </c>
      <c r="AG101" s="53">
        <f t="shared" si="203"/>
        <v>3821082</v>
      </c>
      <c r="AH101" s="41">
        <f t="shared" si="204"/>
        <v>3821082</v>
      </c>
      <c r="AI101" s="42">
        <f t="shared" si="205"/>
        <v>0</v>
      </c>
      <c r="AN101" s="53">
        <f t="shared" si="206"/>
        <v>0</v>
      </c>
      <c r="AO101" s="41">
        <f t="shared" si="207"/>
        <v>0</v>
      </c>
      <c r="AP101" s="42">
        <f t="shared" si="208"/>
        <v>0</v>
      </c>
      <c r="AV101" s="53">
        <f t="shared" si="209"/>
        <v>0</v>
      </c>
      <c r="AW101" s="41">
        <f t="shared" si="210"/>
        <v>0</v>
      </c>
      <c r="AX101" s="42">
        <f t="shared" si="211"/>
        <v>0</v>
      </c>
      <c r="BD101" s="53">
        <f t="shared" si="212"/>
        <v>14821</v>
      </c>
      <c r="BE101" s="41">
        <f t="shared" si="213"/>
        <v>14821</v>
      </c>
      <c r="BF101" s="42">
        <f t="shared" si="214"/>
        <v>0</v>
      </c>
      <c r="BL101" s="53">
        <f t="shared" si="215"/>
        <v>0</v>
      </c>
      <c r="BM101" s="41">
        <f t="shared" si="216"/>
        <v>0</v>
      </c>
      <c r="BN101" s="42">
        <f t="shared" si="217"/>
        <v>0</v>
      </c>
      <c r="BT101" s="53">
        <f t="shared" si="218"/>
        <v>0</v>
      </c>
      <c r="BU101" s="41">
        <f t="shared" si="219"/>
        <v>0</v>
      </c>
      <c r="BV101" s="42">
        <f t="shared" si="220"/>
        <v>0</v>
      </c>
      <c r="CB101" s="53">
        <f t="shared" si="221"/>
        <v>14821</v>
      </c>
      <c r="CC101" s="41">
        <f t="shared" si="222"/>
        <v>14821</v>
      </c>
      <c r="CD101" s="42">
        <f t="shared" si="223"/>
        <v>0</v>
      </c>
    </row>
    <row r="102" spans="6:82" x14ac:dyDescent="0.2">
      <c r="F102" s="53">
        <f t="shared" si="224"/>
        <v>0</v>
      </c>
      <c r="G102" s="41"/>
      <c r="H102" s="41"/>
      <c r="I102" s="41"/>
      <c r="J102" s="41">
        <f t="shared" si="225"/>
        <v>13308497</v>
      </c>
      <c r="K102" s="42">
        <f t="shared" si="226"/>
        <v>-13308497</v>
      </c>
      <c r="N102" s="53">
        <f t="shared" si="227"/>
        <v>0</v>
      </c>
      <c r="O102" s="41"/>
      <c r="P102" s="41"/>
      <c r="Q102" s="41"/>
      <c r="R102" s="41">
        <f t="shared" si="228"/>
        <v>13283497</v>
      </c>
      <c r="S102" s="42">
        <f t="shared" si="199"/>
        <v>-13283497</v>
      </c>
      <c r="Y102" s="53">
        <f t="shared" si="200"/>
        <v>0</v>
      </c>
      <c r="Z102" s="41">
        <f t="shared" si="201"/>
        <v>0</v>
      </c>
      <c r="AA102" s="42">
        <f t="shared" si="202"/>
        <v>0</v>
      </c>
      <c r="AG102" s="53">
        <f t="shared" si="203"/>
        <v>0</v>
      </c>
      <c r="AH102" s="41">
        <f t="shared" si="204"/>
        <v>0</v>
      </c>
      <c r="AI102" s="42">
        <f t="shared" si="205"/>
        <v>0</v>
      </c>
      <c r="AN102" s="53">
        <f t="shared" si="206"/>
        <v>0</v>
      </c>
      <c r="AO102" s="41">
        <f t="shared" si="207"/>
        <v>0</v>
      </c>
      <c r="AP102" s="42">
        <f t="shared" si="208"/>
        <v>0</v>
      </c>
      <c r="AV102" s="53">
        <f t="shared" si="209"/>
        <v>25000</v>
      </c>
      <c r="AW102" s="41">
        <f t="shared" si="210"/>
        <v>25000</v>
      </c>
      <c r="AX102" s="42">
        <f t="shared" si="211"/>
        <v>0</v>
      </c>
      <c r="BD102" s="53">
        <f t="shared" si="212"/>
        <v>0</v>
      </c>
      <c r="BE102" s="41">
        <f t="shared" si="213"/>
        <v>0</v>
      </c>
      <c r="BF102" s="42">
        <f t="shared" si="214"/>
        <v>0</v>
      </c>
      <c r="BL102" s="53">
        <f t="shared" si="215"/>
        <v>0</v>
      </c>
      <c r="BM102" s="41">
        <f t="shared" si="216"/>
        <v>0</v>
      </c>
      <c r="BN102" s="42">
        <f t="shared" si="217"/>
        <v>0</v>
      </c>
      <c r="BT102" s="53">
        <f t="shared" si="218"/>
        <v>0</v>
      </c>
      <c r="BU102" s="41">
        <f t="shared" si="219"/>
        <v>0</v>
      </c>
      <c r="BV102" s="42">
        <f t="shared" si="220"/>
        <v>0</v>
      </c>
      <c r="CB102" s="53">
        <f t="shared" si="221"/>
        <v>0</v>
      </c>
      <c r="CC102" s="41">
        <f t="shared" si="222"/>
        <v>0</v>
      </c>
      <c r="CD102" s="42">
        <f t="shared" si="223"/>
        <v>0</v>
      </c>
    </row>
    <row r="103" spans="6:82" x14ac:dyDescent="0.2">
      <c r="F103" s="53">
        <f t="shared" si="224"/>
        <v>0</v>
      </c>
      <c r="G103" s="41"/>
      <c r="H103" s="41"/>
      <c r="I103" s="41"/>
      <c r="J103" s="41">
        <f t="shared" si="225"/>
        <v>12900884.4</v>
      </c>
      <c r="K103" s="42">
        <f t="shared" si="226"/>
        <v>-12900884.4</v>
      </c>
      <c r="N103" s="53">
        <f t="shared" si="227"/>
        <v>0</v>
      </c>
      <c r="O103" s="41"/>
      <c r="P103" s="41"/>
      <c r="Q103" s="41"/>
      <c r="R103" s="41">
        <f t="shared" si="228"/>
        <v>12900884.4</v>
      </c>
      <c r="S103" s="42">
        <f t="shared" si="199"/>
        <v>-12900884.4</v>
      </c>
      <c r="Y103" s="53">
        <f t="shared" si="200"/>
        <v>0</v>
      </c>
      <c r="Z103" s="41">
        <f t="shared" si="201"/>
        <v>0</v>
      </c>
      <c r="AA103" s="42">
        <f t="shared" si="202"/>
        <v>0</v>
      </c>
      <c r="AG103" s="53">
        <f t="shared" si="203"/>
        <v>0</v>
      </c>
      <c r="AH103" s="41">
        <f t="shared" si="204"/>
        <v>0</v>
      </c>
      <c r="AI103" s="42">
        <f t="shared" si="205"/>
        <v>0</v>
      </c>
      <c r="AN103" s="53">
        <f t="shared" si="206"/>
        <v>0</v>
      </c>
      <c r="AO103" s="41">
        <f t="shared" si="207"/>
        <v>0</v>
      </c>
      <c r="AP103" s="42">
        <f t="shared" si="208"/>
        <v>0</v>
      </c>
      <c r="AV103" s="53">
        <f t="shared" si="209"/>
        <v>0</v>
      </c>
      <c r="AW103" s="41">
        <f t="shared" si="210"/>
        <v>0</v>
      </c>
      <c r="AX103" s="42">
        <f t="shared" si="211"/>
        <v>0</v>
      </c>
      <c r="BD103" s="53">
        <f t="shared" si="212"/>
        <v>0</v>
      </c>
      <c r="BE103" s="41">
        <f t="shared" si="213"/>
        <v>0</v>
      </c>
      <c r="BF103" s="42">
        <f t="shared" si="214"/>
        <v>0</v>
      </c>
      <c r="BL103" s="53">
        <f t="shared" si="215"/>
        <v>0</v>
      </c>
      <c r="BM103" s="41">
        <f t="shared" si="216"/>
        <v>0</v>
      </c>
      <c r="BN103" s="42">
        <f t="shared" si="217"/>
        <v>0</v>
      </c>
      <c r="BT103" s="53">
        <f t="shared" si="218"/>
        <v>0</v>
      </c>
      <c r="BU103" s="41">
        <f t="shared" si="219"/>
        <v>0</v>
      </c>
      <c r="BV103" s="42">
        <f t="shared" si="220"/>
        <v>0</v>
      </c>
      <c r="CB103" s="53">
        <f t="shared" si="221"/>
        <v>0</v>
      </c>
      <c r="CC103" s="41">
        <f t="shared" si="222"/>
        <v>0</v>
      </c>
      <c r="CD103" s="42">
        <f t="shared" si="223"/>
        <v>0</v>
      </c>
    </row>
    <row r="104" spans="6:82" x14ac:dyDescent="0.2">
      <c r="F104" s="53">
        <f t="shared" si="224"/>
        <v>0</v>
      </c>
      <c r="G104" s="41"/>
      <c r="H104" s="41"/>
      <c r="I104" s="41"/>
      <c r="J104" s="41">
        <f t="shared" si="225"/>
        <v>407612.60000000003</v>
      </c>
      <c r="K104" s="42">
        <f t="shared" si="226"/>
        <v>-407612.60000000003</v>
      </c>
      <c r="N104" s="53">
        <f t="shared" si="227"/>
        <v>0</v>
      </c>
      <c r="O104" s="41"/>
      <c r="P104" s="41"/>
      <c r="Q104" s="41"/>
      <c r="R104" s="41">
        <f t="shared" si="228"/>
        <v>382612.60000000003</v>
      </c>
      <c r="S104" s="42">
        <f t="shared" si="199"/>
        <v>-382612.60000000003</v>
      </c>
      <c r="Y104" s="53">
        <f t="shared" si="200"/>
        <v>0</v>
      </c>
      <c r="Z104" s="41">
        <f t="shared" si="201"/>
        <v>0</v>
      </c>
      <c r="AA104" s="42">
        <f t="shared" si="202"/>
        <v>0</v>
      </c>
      <c r="AG104" s="53">
        <f t="shared" si="203"/>
        <v>0</v>
      </c>
      <c r="AH104" s="41">
        <f t="shared" si="204"/>
        <v>0</v>
      </c>
      <c r="AI104" s="42">
        <f t="shared" si="205"/>
        <v>0</v>
      </c>
      <c r="AN104" s="53">
        <f t="shared" si="206"/>
        <v>0</v>
      </c>
      <c r="AO104" s="41">
        <f t="shared" si="207"/>
        <v>0</v>
      </c>
      <c r="AP104" s="42">
        <f t="shared" si="208"/>
        <v>0</v>
      </c>
      <c r="AV104" s="53">
        <f t="shared" si="209"/>
        <v>25000</v>
      </c>
      <c r="AW104" s="41">
        <f t="shared" si="210"/>
        <v>25000</v>
      </c>
      <c r="AX104" s="42">
        <f t="shared" si="211"/>
        <v>0</v>
      </c>
      <c r="BD104" s="53">
        <f t="shared" si="212"/>
        <v>0</v>
      </c>
      <c r="BE104" s="41">
        <f t="shared" si="213"/>
        <v>0</v>
      </c>
      <c r="BF104" s="42">
        <f t="shared" si="214"/>
        <v>0</v>
      </c>
      <c r="BL104" s="53">
        <f t="shared" si="215"/>
        <v>0</v>
      </c>
      <c r="BM104" s="41">
        <f t="shared" si="216"/>
        <v>0</v>
      </c>
      <c r="BN104" s="42">
        <f t="shared" si="217"/>
        <v>0</v>
      </c>
      <c r="BT104" s="53">
        <f t="shared" si="218"/>
        <v>0</v>
      </c>
      <c r="BU104" s="41">
        <f t="shared" si="219"/>
        <v>0</v>
      </c>
      <c r="BV104" s="42">
        <f t="shared" si="220"/>
        <v>0</v>
      </c>
      <c r="CB104" s="53">
        <f t="shared" si="221"/>
        <v>0</v>
      </c>
      <c r="CC104" s="41">
        <f t="shared" si="222"/>
        <v>0</v>
      </c>
      <c r="CD104" s="42">
        <f t="shared" si="223"/>
        <v>0</v>
      </c>
    </row>
    <row r="105" spans="6:82" x14ac:dyDescent="0.2">
      <c r="F105" s="53">
        <f t="shared" si="224"/>
        <v>0</v>
      </c>
      <c r="G105" s="41"/>
      <c r="H105" s="41"/>
      <c r="I105" s="41"/>
      <c r="J105" s="41">
        <f t="shared" si="225"/>
        <v>5297414</v>
      </c>
      <c r="K105" s="42">
        <f t="shared" si="226"/>
        <v>-5297414</v>
      </c>
      <c r="N105" s="53">
        <f t="shared" si="227"/>
        <v>0</v>
      </c>
      <c r="O105" s="41"/>
      <c r="P105" s="41"/>
      <c r="Q105" s="41"/>
      <c r="R105" s="41">
        <f t="shared" si="228"/>
        <v>4062835</v>
      </c>
      <c r="S105" s="42">
        <f t="shared" si="199"/>
        <v>-4062835</v>
      </c>
      <c r="Y105" s="53">
        <f t="shared" si="200"/>
        <v>647773</v>
      </c>
      <c r="Z105" s="41">
        <f t="shared" si="201"/>
        <v>647773</v>
      </c>
      <c r="AA105" s="42">
        <f t="shared" si="202"/>
        <v>0</v>
      </c>
      <c r="AG105" s="53">
        <f t="shared" si="203"/>
        <v>89779</v>
      </c>
      <c r="AH105" s="41">
        <f t="shared" si="204"/>
        <v>89779</v>
      </c>
      <c r="AI105" s="42">
        <f t="shared" si="205"/>
        <v>0</v>
      </c>
      <c r="AN105" s="53">
        <f t="shared" si="206"/>
        <v>0</v>
      </c>
      <c r="AO105" s="41">
        <f t="shared" si="207"/>
        <v>0</v>
      </c>
      <c r="AP105" s="42">
        <f t="shared" si="208"/>
        <v>0</v>
      </c>
      <c r="AV105" s="53">
        <f t="shared" si="209"/>
        <v>0</v>
      </c>
      <c r="AW105" s="41">
        <f t="shared" si="210"/>
        <v>0</v>
      </c>
      <c r="AX105" s="42">
        <f t="shared" si="211"/>
        <v>0</v>
      </c>
      <c r="BD105" s="53">
        <f t="shared" si="212"/>
        <v>299045</v>
      </c>
      <c r="BE105" s="41">
        <f t="shared" si="213"/>
        <v>299045</v>
      </c>
      <c r="BF105" s="42">
        <f t="shared" si="214"/>
        <v>0</v>
      </c>
      <c r="BL105" s="53">
        <f t="shared" si="215"/>
        <v>173806</v>
      </c>
      <c r="BM105" s="41">
        <f t="shared" si="216"/>
        <v>173806</v>
      </c>
      <c r="BN105" s="42">
        <f t="shared" si="217"/>
        <v>0</v>
      </c>
      <c r="BT105" s="53">
        <f t="shared" si="218"/>
        <v>60</v>
      </c>
      <c r="BU105" s="41">
        <f t="shared" si="219"/>
        <v>60</v>
      </c>
      <c r="BV105" s="42">
        <f t="shared" si="220"/>
        <v>0</v>
      </c>
      <c r="CB105" s="53">
        <f t="shared" si="221"/>
        <v>125179</v>
      </c>
      <c r="CC105" s="41">
        <f t="shared" si="222"/>
        <v>125179</v>
      </c>
      <c r="CD105" s="42">
        <f t="shared" si="223"/>
        <v>0</v>
      </c>
    </row>
    <row r="106" spans="6:82" x14ac:dyDescent="0.2">
      <c r="F106" s="53">
        <f t="shared" si="224"/>
        <v>0</v>
      </c>
      <c r="G106" s="41"/>
      <c r="H106" s="41"/>
      <c r="I106" s="41"/>
      <c r="J106" s="41">
        <f t="shared" si="225"/>
        <v>547063</v>
      </c>
      <c r="K106" s="42">
        <f t="shared" si="226"/>
        <v>-547063</v>
      </c>
      <c r="N106" s="53">
        <f t="shared" si="227"/>
        <v>0</v>
      </c>
      <c r="O106" s="41"/>
      <c r="P106" s="41"/>
      <c r="Q106" s="41"/>
      <c r="R106" s="41">
        <f t="shared" si="228"/>
        <v>547063</v>
      </c>
      <c r="S106" s="42">
        <f t="shared" si="199"/>
        <v>-547063</v>
      </c>
      <c r="Y106" s="53">
        <f t="shared" si="200"/>
        <v>0</v>
      </c>
      <c r="Z106" s="41">
        <f t="shared" si="201"/>
        <v>0</v>
      </c>
      <c r="AA106" s="42">
        <f t="shared" si="202"/>
        <v>0</v>
      </c>
      <c r="AG106" s="53">
        <f t="shared" si="203"/>
        <v>0</v>
      </c>
      <c r="AH106" s="41">
        <f t="shared" si="204"/>
        <v>0</v>
      </c>
      <c r="AI106" s="42">
        <f t="shared" si="205"/>
        <v>0</v>
      </c>
      <c r="AN106" s="53">
        <f t="shared" si="206"/>
        <v>0</v>
      </c>
      <c r="AO106" s="41">
        <f t="shared" si="207"/>
        <v>0</v>
      </c>
      <c r="AP106" s="42">
        <f t="shared" si="208"/>
        <v>0</v>
      </c>
      <c r="AV106" s="53">
        <f t="shared" si="209"/>
        <v>0</v>
      </c>
      <c r="AW106" s="41">
        <f t="shared" si="210"/>
        <v>0</v>
      </c>
      <c r="AX106" s="42">
        <f t="shared" si="211"/>
        <v>0</v>
      </c>
      <c r="BD106" s="53">
        <f t="shared" si="212"/>
        <v>0</v>
      </c>
      <c r="BE106" s="41">
        <f t="shared" si="213"/>
        <v>0</v>
      </c>
      <c r="BF106" s="42">
        <f t="shared" si="214"/>
        <v>0</v>
      </c>
      <c r="BL106" s="53">
        <f t="shared" si="215"/>
        <v>0</v>
      </c>
      <c r="BM106" s="41">
        <f t="shared" si="216"/>
        <v>0</v>
      </c>
      <c r="BN106" s="42">
        <f t="shared" si="217"/>
        <v>0</v>
      </c>
      <c r="BT106" s="53">
        <f t="shared" si="218"/>
        <v>0</v>
      </c>
      <c r="BU106" s="41">
        <f t="shared" si="219"/>
        <v>0</v>
      </c>
      <c r="BV106" s="42">
        <f t="shared" si="220"/>
        <v>0</v>
      </c>
      <c r="CB106" s="53">
        <f t="shared" si="221"/>
        <v>0</v>
      </c>
      <c r="CC106" s="41">
        <f t="shared" si="222"/>
        <v>0</v>
      </c>
      <c r="CD106" s="42">
        <f t="shared" si="223"/>
        <v>0</v>
      </c>
    </row>
    <row r="107" spans="6:82" x14ac:dyDescent="0.2">
      <c r="F107" s="53">
        <f t="shared" si="224"/>
        <v>0</v>
      </c>
      <c r="G107" s="41"/>
      <c r="H107" s="41"/>
      <c r="I107" s="41"/>
      <c r="J107" s="41">
        <f t="shared" si="225"/>
        <v>2000</v>
      </c>
      <c r="K107" s="42">
        <f t="shared" si="226"/>
        <v>-2000</v>
      </c>
      <c r="N107" s="53">
        <f t="shared" si="227"/>
        <v>0</v>
      </c>
      <c r="O107" s="41"/>
      <c r="P107" s="41"/>
      <c r="Q107" s="41"/>
      <c r="R107" s="41">
        <f t="shared" si="228"/>
        <v>2000</v>
      </c>
      <c r="S107" s="42">
        <f t="shared" si="199"/>
        <v>-2000</v>
      </c>
      <c r="Y107" s="53">
        <f t="shared" si="200"/>
        <v>0</v>
      </c>
      <c r="Z107" s="41">
        <f t="shared" si="201"/>
        <v>0</v>
      </c>
      <c r="AA107" s="42">
        <f t="shared" si="202"/>
        <v>0</v>
      </c>
      <c r="AG107" s="53">
        <f t="shared" si="203"/>
        <v>0</v>
      </c>
      <c r="AH107" s="41">
        <f t="shared" si="204"/>
        <v>0</v>
      </c>
      <c r="AI107" s="42">
        <f t="shared" si="205"/>
        <v>0</v>
      </c>
      <c r="AN107" s="53">
        <f t="shared" si="206"/>
        <v>0</v>
      </c>
      <c r="AO107" s="41">
        <f t="shared" si="207"/>
        <v>0</v>
      </c>
      <c r="AP107" s="42">
        <f t="shared" si="208"/>
        <v>0</v>
      </c>
      <c r="AV107" s="53">
        <f t="shared" si="209"/>
        <v>0</v>
      </c>
      <c r="AW107" s="41">
        <f t="shared" si="210"/>
        <v>0</v>
      </c>
      <c r="AX107" s="42">
        <f t="shared" si="211"/>
        <v>0</v>
      </c>
      <c r="BD107" s="53">
        <f t="shared" si="212"/>
        <v>0</v>
      </c>
      <c r="BE107" s="41">
        <f t="shared" si="213"/>
        <v>0</v>
      </c>
      <c r="BF107" s="42">
        <f t="shared" si="214"/>
        <v>0</v>
      </c>
      <c r="BL107" s="53">
        <f t="shared" si="215"/>
        <v>0</v>
      </c>
      <c r="BM107" s="41">
        <f t="shared" si="216"/>
        <v>0</v>
      </c>
      <c r="BN107" s="42">
        <f t="shared" si="217"/>
        <v>0</v>
      </c>
      <c r="BT107" s="53">
        <f t="shared" si="218"/>
        <v>0</v>
      </c>
      <c r="BU107" s="41">
        <f t="shared" si="219"/>
        <v>0</v>
      </c>
      <c r="BV107" s="42">
        <f t="shared" si="220"/>
        <v>0</v>
      </c>
      <c r="CB107" s="53">
        <f t="shared" si="221"/>
        <v>0</v>
      </c>
      <c r="CC107" s="41">
        <f t="shared" si="222"/>
        <v>0</v>
      </c>
      <c r="CD107" s="42">
        <f t="shared" si="223"/>
        <v>0</v>
      </c>
    </row>
    <row r="108" spans="6:82" x14ac:dyDescent="0.2">
      <c r="F108" s="53">
        <f t="shared" si="224"/>
        <v>0</v>
      </c>
      <c r="G108" s="41"/>
      <c r="H108" s="41"/>
      <c r="I108" s="41"/>
      <c r="J108" s="41">
        <f t="shared" si="225"/>
        <v>545063</v>
      </c>
      <c r="K108" s="42">
        <f t="shared" si="226"/>
        <v>-545063</v>
      </c>
      <c r="N108" s="53">
        <f t="shared" si="227"/>
        <v>0</v>
      </c>
      <c r="O108" s="41"/>
      <c r="P108" s="41"/>
      <c r="Q108" s="41"/>
      <c r="R108" s="41">
        <f t="shared" si="228"/>
        <v>545063</v>
      </c>
      <c r="S108" s="42">
        <f t="shared" si="199"/>
        <v>-545063</v>
      </c>
      <c r="Y108" s="53">
        <f t="shared" si="200"/>
        <v>0</v>
      </c>
      <c r="Z108" s="41">
        <f t="shared" si="201"/>
        <v>0</v>
      </c>
      <c r="AA108" s="42">
        <f t="shared" si="202"/>
        <v>0</v>
      </c>
      <c r="AG108" s="53">
        <f t="shared" si="203"/>
        <v>0</v>
      </c>
      <c r="AH108" s="41">
        <f t="shared" si="204"/>
        <v>0</v>
      </c>
      <c r="AI108" s="42">
        <f t="shared" si="205"/>
        <v>0</v>
      </c>
      <c r="AN108" s="53">
        <f t="shared" si="206"/>
        <v>0</v>
      </c>
      <c r="AO108" s="41">
        <f t="shared" si="207"/>
        <v>0</v>
      </c>
      <c r="AP108" s="42">
        <f t="shared" si="208"/>
        <v>0</v>
      </c>
      <c r="AV108" s="53">
        <f t="shared" si="209"/>
        <v>0</v>
      </c>
      <c r="AW108" s="41">
        <f t="shared" si="210"/>
        <v>0</v>
      </c>
      <c r="AX108" s="42">
        <f t="shared" si="211"/>
        <v>0</v>
      </c>
      <c r="BD108" s="53">
        <f t="shared" si="212"/>
        <v>0</v>
      </c>
      <c r="BE108" s="41">
        <f t="shared" si="213"/>
        <v>0</v>
      </c>
      <c r="BF108" s="42">
        <f t="shared" si="214"/>
        <v>0</v>
      </c>
      <c r="BL108" s="53">
        <f t="shared" si="215"/>
        <v>0</v>
      </c>
      <c r="BM108" s="41">
        <f t="shared" si="216"/>
        <v>0</v>
      </c>
      <c r="BN108" s="42">
        <f t="shared" si="217"/>
        <v>0</v>
      </c>
      <c r="BT108" s="53">
        <f t="shared" si="218"/>
        <v>0</v>
      </c>
      <c r="BU108" s="41">
        <f t="shared" si="219"/>
        <v>0</v>
      </c>
      <c r="BV108" s="42">
        <f t="shared" si="220"/>
        <v>0</v>
      </c>
      <c r="CB108" s="53">
        <f t="shared" si="221"/>
        <v>0</v>
      </c>
      <c r="CC108" s="41">
        <f t="shared" si="222"/>
        <v>0</v>
      </c>
      <c r="CD108" s="42">
        <f t="shared" si="223"/>
        <v>0</v>
      </c>
    </row>
    <row r="109" spans="6:82" x14ac:dyDescent="0.2">
      <c r="F109" s="53">
        <f t="shared" si="224"/>
        <v>0</v>
      </c>
      <c r="G109" s="41"/>
      <c r="H109" s="41"/>
      <c r="I109" s="41"/>
      <c r="J109" s="41">
        <f t="shared" si="225"/>
        <v>30557227.5</v>
      </c>
      <c r="K109" s="42">
        <f t="shared" si="226"/>
        <v>-30557227.5</v>
      </c>
      <c r="N109" s="53">
        <f t="shared" si="227"/>
        <v>0</v>
      </c>
      <c r="O109" s="41"/>
      <c r="P109" s="41"/>
      <c r="Q109" s="41"/>
      <c r="R109" s="41">
        <f t="shared" si="228"/>
        <v>25425226.899999999</v>
      </c>
      <c r="S109" s="42">
        <f t="shared" si="199"/>
        <v>-25425226.899999999</v>
      </c>
      <c r="Y109" s="53">
        <f t="shared" si="200"/>
        <v>684291.6</v>
      </c>
      <c r="Z109" s="41">
        <f t="shared" si="201"/>
        <v>684291.6</v>
      </c>
      <c r="AA109" s="42">
        <f t="shared" si="202"/>
        <v>0</v>
      </c>
      <c r="AG109" s="53">
        <f t="shared" si="203"/>
        <v>3910861</v>
      </c>
      <c r="AH109" s="41">
        <f t="shared" si="204"/>
        <v>3910861</v>
      </c>
      <c r="AI109" s="42">
        <f t="shared" si="205"/>
        <v>0</v>
      </c>
      <c r="AN109" s="53">
        <f t="shared" si="206"/>
        <v>0</v>
      </c>
      <c r="AO109" s="41">
        <f t="shared" si="207"/>
        <v>0</v>
      </c>
      <c r="AP109" s="42">
        <f t="shared" si="208"/>
        <v>0</v>
      </c>
      <c r="AV109" s="53">
        <f t="shared" si="209"/>
        <v>25000</v>
      </c>
      <c r="AW109" s="41">
        <f t="shared" si="210"/>
        <v>25000</v>
      </c>
      <c r="AX109" s="42">
        <f t="shared" si="211"/>
        <v>0</v>
      </c>
      <c r="BD109" s="53">
        <f t="shared" si="212"/>
        <v>313866</v>
      </c>
      <c r="BE109" s="41">
        <f t="shared" si="213"/>
        <v>313866</v>
      </c>
      <c r="BF109" s="42">
        <f t="shared" si="214"/>
        <v>0</v>
      </c>
      <c r="BL109" s="53">
        <f t="shared" si="215"/>
        <v>173806</v>
      </c>
      <c r="BM109" s="41">
        <f t="shared" si="216"/>
        <v>173806</v>
      </c>
      <c r="BN109" s="42">
        <f t="shared" si="217"/>
        <v>0</v>
      </c>
      <c r="BT109" s="53">
        <f t="shared" si="218"/>
        <v>60</v>
      </c>
      <c r="BU109" s="41">
        <f t="shared" si="219"/>
        <v>60</v>
      </c>
      <c r="BV109" s="42">
        <f t="shared" si="220"/>
        <v>0</v>
      </c>
      <c r="CB109" s="53">
        <f t="shared" si="221"/>
        <v>140000</v>
      </c>
      <c r="CC109" s="41">
        <f t="shared" si="222"/>
        <v>140000</v>
      </c>
      <c r="CD109" s="42">
        <f t="shared" si="223"/>
        <v>0</v>
      </c>
    </row>
    <row r="110" spans="6:82" x14ac:dyDescent="0.2">
      <c r="F110" s="53">
        <f t="shared" si="224"/>
        <v>0</v>
      </c>
      <c r="G110" s="41"/>
      <c r="H110" s="41"/>
      <c r="I110" s="41"/>
      <c r="J110" s="41">
        <f t="shared" si="225"/>
        <v>528627</v>
      </c>
      <c r="K110" s="42">
        <f t="shared" si="226"/>
        <v>-528627</v>
      </c>
      <c r="N110" s="53">
        <f t="shared" si="227"/>
        <v>0</v>
      </c>
      <c r="O110" s="41"/>
      <c r="P110" s="41"/>
      <c r="Q110" s="41"/>
      <c r="R110" s="41">
        <f t="shared" si="228"/>
        <v>528627</v>
      </c>
      <c r="S110" s="42">
        <f t="shared" si="199"/>
        <v>-528627</v>
      </c>
      <c r="Y110" s="53">
        <f t="shared" si="200"/>
        <v>0</v>
      </c>
      <c r="Z110" s="41">
        <f t="shared" si="201"/>
        <v>0</v>
      </c>
      <c r="AA110" s="42">
        <f t="shared" si="202"/>
        <v>0</v>
      </c>
      <c r="AG110" s="53">
        <f t="shared" si="203"/>
        <v>0</v>
      </c>
      <c r="AH110" s="41">
        <f t="shared" si="204"/>
        <v>0</v>
      </c>
      <c r="AI110" s="42">
        <f t="shared" si="205"/>
        <v>0</v>
      </c>
      <c r="AN110" s="53">
        <f t="shared" si="206"/>
        <v>0</v>
      </c>
      <c r="AO110" s="41">
        <f t="shared" si="207"/>
        <v>0</v>
      </c>
      <c r="AP110" s="42">
        <f t="shared" si="208"/>
        <v>0</v>
      </c>
      <c r="AV110" s="53">
        <f t="shared" si="209"/>
        <v>0</v>
      </c>
      <c r="AW110" s="41">
        <f t="shared" si="210"/>
        <v>0</v>
      </c>
      <c r="AX110" s="42">
        <f t="shared" si="211"/>
        <v>0</v>
      </c>
      <c r="BD110" s="53">
        <f t="shared" si="212"/>
        <v>0</v>
      </c>
      <c r="BE110" s="41">
        <f t="shared" si="213"/>
        <v>0</v>
      </c>
      <c r="BF110" s="42">
        <f t="shared" si="214"/>
        <v>0</v>
      </c>
      <c r="BL110" s="53">
        <f t="shared" si="215"/>
        <v>0</v>
      </c>
      <c r="BM110" s="41">
        <f t="shared" si="216"/>
        <v>0</v>
      </c>
      <c r="BN110" s="42">
        <f t="shared" si="217"/>
        <v>0</v>
      </c>
      <c r="BT110" s="53">
        <f t="shared" si="218"/>
        <v>0</v>
      </c>
      <c r="BU110" s="41">
        <f t="shared" si="219"/>
        <v>0</v>
      </c>
      <c r="BV110" s="42">
        <f t="shared" si="220"/>
        <v>0</v>
      </c>
      <c r="CB110" s="53">
        <f t="shared" si="221"/>
        <v>0</v>
      </c>
      <c r="CC110" s="41">
        <f t="shared" si="222"/>
        <v>0</v>
      </c>
      <c r="CD110" s="42">
        <f t="shared" si="223"/>
        <v>0</v>
      </c>
    </row>
    <row r="111" spans="6:82" x14ac:dyDescent="0.2">
      <c r="F111" s="53">
        <f t="shared" si="224"/>
        <v>0</v>
      </c>
      <c r="G111" s="41"/>
      <c r="H111" s="41"/>
      <c r="I111" s="41"/>
      <c r="J111" s="41">
        <f t="shared" si="225"/>
        <v>0</v>
      </c>
      <c r="K111" s="42">
        <f t="shared" si="226"/>
        <v>0</v>
      </c>
      <c r="N111" s="53">
        <f t="shared" si="227"/>
        <v>0</v>
      </c>
      <c r="O111" s="41"/>
      <c r="P111" s="41"/>
      <c r="Q111" s="41"/>
      <c r="R111" s="41">
        <f t="shared" si="228"/>
        <v>0</v>
      </c>
      <c r="S111" s="42">
        <f t="shared" si="199"/>
        <v>0</v>
      </c>
      <c r="Y111" s="53">
        <f t="shared" si="200"/>
        <v>0</v>
      </c>
      <c r="Z111" s="41">
        <f t="shared" si="201"/>
        <v>0</v>
      </c>
      <c r="AA111" s="42">
        <f t="shared" si="202"/>
        <v>0</v>
      </c>
      <c r="AG111" s="53">
        <f t="shared" si="203"/>
        <v>0</v>
      </c>
      <c r="AH111" s="41">
        <f t="shared" si="204"/>
        <v>0</v>
      </c>
      <c r="AI111" s="42">
        <f t="shared" si="205"/>
        <v>0</v>
      </c>
      <c r="AN111" s="53">
        <f t="shared" si="206"/>
        <v>0</v>
      </c>
      <c r="AO111" s="41">
        <f t="shared" si="207"/>
        <v>0</v>
      </c>
      <c r="AP111" s="42">
        <f t="shared" si="208"/>
        <v>0</v>
      </c>
      <c r="AV111" s="53">
        <f t="shared" si="209"/>
        <v>0</v>
      </c>
      <c r="AW111" s="41">
        <f t="shared" si="210"/>
        <v>0</v>
      </c>
      <c r="AX111" s="42">
        <f t="shared" si="211"/>
        <v>0</v>
      </c>
      <c r="BD111" s="53">
        <f t="shared" si="212"/>
        <v>0</v>
      </c>
      <c r="BE111" s="41">
        <f t="shared" si="213"/>
        <v>0</v>
      </c>
      <c r="BF111" s="42">
        <f t="shared" si="214"/>
        <v>0</v>
      </c>
      <c r="BL111" s="53">
        <f t="shared" si="215"/>
        <v>0</v>
      </c>
      <c r="BM111" s="41">
        <f t="shared" si="216"/>
        <v>0</v>
      </c>
      <c r="BN111" s="42">
        <f t="shared" si="217"/>
        <v>0</v>
      </c>
      <c r="BT111" s="53">
        <f t="shared" si="218"/>
        <v>0</v>
      </c>
      <c r="BU111" s="41">
        <f t="shared" si="219"/>
        <v>0</v>
      </c>
      <c r="BV111" s="42">
        <f t="shared" si="220"/>
        <v>0</v>
      </c>
      <c r="CB111" s="53">
        <f t="shared" si="221"/>
        <v>0</v>
      </c>
      <c r="CC111" s="41">
        <f t="shared" si="222"/>
        <v>0</v>
      </c>
      <c r="CD111" s="42">
        <f t="shared" si="223"/>
        <v>0</v>
      </c>
    </row>
    <row r="112" spans="6:82" x14ac:dyDescent="0.2">
      <c r="F112" s="53">
        <f t="shared" si="224"/>
        <v>0</v>
      </c>
      <c r="G112" s="41"/>
      <c r="H112" s="41"/>
      <c r="I112" s="41"/>
      <c r="J112" s="41">
        <f t="shared" si="225"/>
        <v>0</v>
      </c>
      <c r="K112" s="42">
        <f t="shared" si="226"/>
        <v>0</v>
      </c>
      <c r="N112" s="53">
        <f t="shared" si="227"/>
        <v>0</v>
      </c>
      <c r="O112" s="41"/>
      <c r="P112" s="41"/>
      <c r="Q112" s="41"/>
      <c r="R112" s="41">
        <f t="shared" si="228"/>
        <v>0</v>
      </c>
      <c r="S112" s="42">
        <f t="shared" si="199"/>
        <v>0</v>
      </c>
      <c r="Y112" s="53">
        <f t="shared" si="200"/>
        <v>0</v>
      </c>
      <c r="Z112" s="41">
        <f t="shared" si="201"/>
        <v>0</v>
      </c>
      <c r="AA112" s="42">
        <f t="shared" si="202"/>
        <v>0</v>
      </c>
      <c r="AG112" s="53">
        <f t="shared" si="203"/>
        <v>0</v>
      </c>
      <c r="AH112" s="41">
        <f t="shared" si="204"/>
        <v>0</v>
      </c>
      <c r="AI112" s="42">
        <f t="shared" si="205"/>
        <v>0</v>
      </c>
      <c r="AN112" s="53">
        <f t="shared" si="206"/>
        <v>0</v>
      </c>
      <c r="AO112" s="41">
        <f t="shared" si="207"/>
        <v>0</v>
      </c>
      <c r="AP112" s="42">
        <f t="shared" si="208"/>
        <v>0</v>
      </c>
      <c r="AV112" s="53">
        <f t="shared" si="209"/>
        <v>0</v>
      </c>
      <c r="AW112" s="41">
        <f t="shared" si="210"/>
        <v>0</v>
      </c>
      <c r="AX112" s="42">
        <f t="shared" si="211"/>
        <v>0</v>
      </c>
      <c r="BD112" s="53">
        <f t="shared" si="212"/>
        <v>0</v>
      </c>
      <c r="BE112" s="41">
        <f t="shared" si="213"/>
        <v>0</v>
      </c>
      <c r="BF112" s="42">
        <f t="shared" si="214"/>
        <v>0</v>
      </c>
      <c r="BL112" s="53">
        <f t="shared" si="215"/>
        <v>0</v>
      </c>
      <c r="BM112" s="41">
        <f t="shared" si="216"/>
        <v>0</v>
      </c>
      <c r="BN112" s="42">
        <f t="shared" si="217"/>
        <v>0</v>
      </c>
      <c r="BT112" s="53">
        <f t="shared" si="218"/>
        <v>0</v>
      </c>
      <c r="BU112" s="41">
        <f t="shared" si="219"/>
        <v>0</v>
      </c>
      <c r="BV112" s="42">
        <f t="shared" si="220"/>
        <v>0</v>
      </c>
      <c r="CB112" s="53">
        <f t="shared" si="221"/>
        <v>0</v>
      </c>
      <c r="CC112" s="41">
        <f t="shared" si="222"/>
        <v>0</v>
      </c>
      <c r="CD112" s="42">
        <f t="shared" si="223"/>
        <v>0</v>
      </c>
    </row>
    <row r="113" spans="6:82" x14ac:dyDescent="0.2">
      <c r="F113" s="53">
        <f t="shared" si="224"/>
        <v>0</v>
      </c>
      <c r="G113" s="41"/>
      <c r="H113" s="41"/>
      <c r="I113" s="41"/>
      <c r="J113" s="41">
        <f t="shared" si="225"/>
        <v>528627</v>
      </c>
      <c r="K113" s="42">
        <f t="shared" si="226"/>
        <v>-528627</v>
      </c>
      <c r="N113" s="53">
        <f t="shared" si="227"/>
        <v>0</v>
      </c>
      <c r="O113" s="41"/>
      <c r="P113" s="41"/>
      <c r="Q113" s="41"/>
      <c r="R113" s="41">
        <f t="shared" si="228"/>
        <v>528627</v>
      </c>
      <c r="S113" s="42">
        <f t="shared" si="199"/>
        <v>-528627</v>
      </c>
      <c r="Y113" s="53">
        <f t="shared" si="200"/>
        <v>0</v>
      </c>
      <c r="Z113" s="41">
        <f t="shared" si="201"/>
        <v>0</v>
      </c>
      <c r="AA113" s="42">
        <f t="shared" si="202"/>
        <v>0</v>
      </c>
      <c r="AG113" s="53">
        <f t="shared" si="203"/>
        <v>0</v>
      </c>
      <c r="AH113" s="41">
        <f t="shared" si="204"/>
        <v>0</v>
      </c>
      <c r="AI113" s="42">
        <f t="shared" si="205"/>
        <v>0</v>
      </c>
      <c r="AN113" s="53">
        <f t="shared" si="206"/>
        <v>0</v>
      </c>
      <c r="AO113" s="41">
        <f t="shared" si="207"/>
        <v>0</v>
      </c>
      <c r="AP113" s="42">
        <f t="shared" si="208"/>
        <v>0</v>
      </c>
      <c r="AV113" s="53">
        <f t="shared" si="209"/>
        <v>0</v>
      </c>
      <c r="AW113" s="41">
        <f t="shared" si="210"/>
        <v>0</v>
      </c>
      <c r="AX113" s="42">
        <f t="shared" si="211"/>
        <v>0</v>
      </c>
      <c r="BD113" s="53">
        <f t="shared" si="212"/>
        <v>0</v>
      </c>
      <c r="BE113" s="41">
        <f t="shared" si="213"/>
        <v>0</v>
      </c>
      <c r="BF113" s="42">
        <f t="shared" si="214"/>
        <v>0</v>
      </c>
      <c r="BL113" s="53">
        <f t="shared" si="215"/>
        <v>0</v>
      </c>
      <c r="BM113" s="41">
        <f t="shared" si="216"/>
        <v>0</v>
      </c>
      <c r="BN113" s="42">
        <f t="shared" si="217"/>
        <v>0</v>
      </c>
      <c r="BT113" s="53">
        <f t="shared" si="218"/>
        <v>0</v>
      </c>
      <c r="BU113" s="41">
        <f t="shared" si="219"/>
        <v>0</v>
      </c>
      <c r="BV113" s="42">
        <f t="shared" si="220"/>
        <v>0</v>
      </c>
      <c r="CB113" s="53">
        <f t="shared" si="221"/>
        <v>0</v>
      </c>
      <c r="CC113" s="41">
        <f t="shared" si="222"/>
        <v>0</v>
      </c>
      <c r="CD113" s="42">
        <f t="shared" si="223"/>
        <v>0</v>
      </c>
    </row>
    <row r="114" spans="6:82" x14ac:dyDescent="0.2">
      <c r="F114" s="53">
        <f t="shared" si="224"/>
        <v>0</v>
      </c>
      <c r="G114" s="41"/>
      <c r="H114" s="41"/>
      <c r="I114" s="41"/>
      <c r="J114" s="41">
        <f t="shared" si="225"/>
        <v>2265331</v>
      </c>
      <c r="K114" s="42">
        <f t="shared" si="226"/>
        <v>-2265331</v>
      </c>
      <c r="N114" s="53">
        <f t="shared" si="227"/>
        <v>0</v>
      </c>
      <c r="O114" s="41"/>
      <c r="P114" s="41"/>
      <c r="Q114" s="41"/>
      <c r="R114" s="41">
        <f t="shared" si="228"/>
        <v>2260381</v>
      </c>
      <c r="S114" s="42">
        <f t="shared" si="199"/>
        <v>-2260381</v>
      </c>
      <c r="Y114" s="53">
        <f t="shared" si="200"/>
        <v>4300</v>
      </c>
      <c r="Z114" s="41">
        <f t="shared" si="201"/>
        <v>4300</v>
      </c>
      <c r="AA114" s="42">
        <f t="shared" si="202"/>
        <v>0</v>
      </c>
      <c r="AG114" s="53">
        <f t="shared" si="203"/>
        <v>650</v>
      </c>
      <c r="AH114" s="41">
        <f t="shared" si="204"/>
        <v>650</v>
      </c>
      <c r="AI114" s="42">
        <f t="shared" si="205"/>
        <v>0</v>
      </c>
      <c r="AN114" s="53">
        <f t="shared" si="206"/>
        <v>0</v>
      </c>
      <c r="AO114" s="41">
        <f t="shared" si="207"/>
        <v>0</v>
      </c>
      <c r="AP114" s="42">
        <f t="shared" si="208"/>
        <v>0</v>
      </c>
      <c r="AV114" s="53">
        <f t="shared" si="209"/>
        <v>0</v>
      </c>
      <c r="AW114" s="41">
        <f t="shared" si="210"/>
        <v>0</v>
      </c>
      <c r="AX114" s="42">
        <f t="shared" si="211"/>
        <v>0</v>
      </c>
      <c r="BD114" s="53">
        <f t="shared" si="212"/>
        <v>0</v>
      </c>
      <c r="BE114" s="41">
        <f t="shared" si="213"/>
        <v>0</v>
      </c>
      <c r="BF114" s="42">
        <f t="shared" si="214"/>
        <v>0</v>
      </c>
      <c r="BL114" s="53">
        <f t="shared" si="215"/>
        <v>0</v>
      </c>
      <c r="BM114" s="41">
        <f t="shared" si="216"/>
        <v>0</v>
      </c>
      <c r="BN114" s="42">
        <f t="shared" si="217"/>
        <v>0</v>
      </c>
      <c r="BT114" s="53">
        <f t="shared" si="218"/>
        <v>0</v>
      </c>
      <c r="BU114" s="41">
        <f t="shared" si="219"/>
        <v>0</v>
      </c>
      <c r="BV114" s="42">
        <f t="shared" si="220"/>
        <v>0</v>
      </c>
      <c r="CB114" s="53">
        <f t="shared" si="221"/>
        <v>0</v>
      </c>
      <c r="CC114" s="41">
        <f t="shared" si="222"/>
        <v>0</v>
      </c>
      <c r="CD114" s="42">
        <f t="shared" si="223"/>
        <v>0</v>
      </c>
    </row>
    <row r="115" spans="6:82" x14ac:dyDescent="0.2">
      <c r="F115" s="53">
        <f t="shared" si="224"/>
        <v>0</v>
      </c>
      <c r="G115" s="41"/>
      <c r="H115" s="41"/>
      <c r="I115" s="41"/>
      <c r="J115" s="41">
        <f t="shared" si="225"/>
        <v>153149</v>
      </c>
      <c r="K115" s="42">
        <f t="shared" si="226"/>
        <v>-153149</v>
      </c>
      <c r="N115" s="53">
        <f t="shared" si="227"/>
        <v>0</v>
      </c>
      <c r="O115" s="41"/>
      <c r="P115" s="41"/>
      <c r="Q115" s="41"/>
      <c r="R115" s="41">
        <f t="shared" si="228"/>
        <v>153000</v>
      </c>
      <c r="S115" s="42">
        <f t="shared" si="199"/>
        <v>-153000</v>
      </c>
      <c r="Y115" s="53">
        <f t="shared" si="200"/>
        <v>0</v>
      </c>
      <c r="Z115" s="41">
        <f t="shared" si="201"/>
        <v>0</v>
      </c>
      <c r="AA115" s="42">
        <f t="shared" si="202"/>
        <v>0</v>
      </c>
      <c r="AG115" s="53">
        <f t="shared" si="203"/>
        <v>149</v>
      </c>
      <c r="AH115" s="41">
        <f t="shared" si="204"/>
        <v>149</v>
      </c>
      <c r="AI115" s="42">
        <f t="shared" si="205"/>
        <v>0</v>
      </c>
      <c r="AN115" s="53">
        <f t="shared" si="206"/>
        <v>0</v>
      </c>
      <c r="AO115" s="41">
        <f t="shared" si="207"/>
        <v>0</v>
      </c>
      <c r="AP115" s="42">
        <f t="shared" si="208"/>
        <v>0</v>
      </c>
      <c r="AV115" s="53">
        <f t="shared" si="209"/>
        <v>0</v>
      </c>
      <c r="AW115" s="41">
        <f t="shared" si="210"/>
        <v>0</v>
      </c>
      <c r="AX115" s="42">
        <f t="shared" si="211"/>
        <v>0</v>
      </c>
      <c r="BD115" s="53">
        <f t="shared" si="212"/>
        <v>0</v>
      </c>
      <c r="BE115" s="41">
        <f t="shared" si="213"/>
        <v>0</v>
      </c>
      <c r="BF115" s="42">
        <f t="shared" si="214"/>
        <v>0</v>
      </c>
      <c r="BL115" s="53">
        <f t="shared" si="215"/>
        <v>0</v>
      </c>
      <c r="BM115" s="41">
        <f t="shared" si="216"/>
        <v>0</v>
      </c>
      <c r="BN115" s="42">
        <f t="shared" si="217"/>
        <v>0</v>
      </c>
      <c r="BT115" s="53">
        <f t="shared" si="218"/>
        <v>0</v>
      </c>
      <c r="BU115" s="41">
        <f t="shared" si="219"/>
        <v>0</v>
      </c>
      <c r="BV115" s="42">
        <f t="shared" si="220"/>
        <v>0</v>
      </c>
      <c r="CB115" s="53">
        <f t="shared" si="221"/>
        <v>0</v>
      </c>
      <c r="CC115" s="41">
        <f t="shared" si="222"/>
        <v>0</v>
      </c>
      <c r="CD115" s="42">
        <f t="shared" si="223"/>
        <v>0</v>
      </c>
    </row>
    <row r="116" spans="6:82" x14ac:dyDescent="0.2">
      <c r="F116" s="53">
        <f t="shared" si="224"/>
        <v>0</v>
      </c>
      <c r="G116" s="41"/>
      <c r="H116" s="41"/>
      <c r="I116" s="41"/>
      <c r="J116" s="41">
        <f t="shared" si="225"/>
        <v>3000</v>
      </c>
      <c r="K116" s="42">
        <f t="shared" si="226"/>
        <v>-3000</v>
      </c>
      <c r="N116" s="53">
        <f t="shared" si="227"/>
        <v>0</v>
      </c>
      <c r="O116" s="41"/>
      <c r="P116" s="41"/>
      <c r="Q116" s="41"/>
      <c r="R116" s="41">
        <f t="shared" si="228"/>
        <v>3000</v>
      </c>
      <c r="S116" s="42">
        <f t="shared" si="199"/>
        <v>-3000</v>
      </c>
      <c r="Y116" s="53">
        <f t="shared" si="200"/>
        <v>0</v>
      </c>
      <c r="Z116" s="41">
        <f t="shared" si="201"/>
        <v>0</v>
      </c>
      <c r="AA116" s="42">
        <f t="shared" si="202"/>
        <v>0</v>
      </c>
      <c r="AG116" s="53">
        <f t="shared" si="203"/>
        <v>0</v>
      </c>
      <c r="AH116" s="41">
        <f t="shared" si="204"/>
        <v>0</v>
      </c>
      <c r="AI116" s="42">
        <f t="shared" si="205"/>
        <v>0</v>
      </c>
      <c r="AN116" s="53">
        <f t="shared" si="206"/>
        <v>0</v>
      </c>
      <c r="AO116" s="41">
        <f t="shared" si="207"/>
        <v>0</v>
      </c>
      <c r="AP116" s="42">
        <f t="shared" si="208"/>
        <v>0</v>
      </c>
      <c r="AV116" s="53">
        <f t="shared" si="209"/>
        <v>0</v>
      </c>
      <c r="AW116" s="41">
        <f t="shared" si="210"/>
        <v>0</v>
      </c>
      <c r="AX116" s="42">
        <f t="shared" si="211"/>
        <v>0</v>
      </c>
      <c r="BD116" s="53">
        <f t="shared" si="212"/>
        <v>0</v>
      </c>
      <c r="BE116" s="41">
        <f t="shared" si="213"/>
        <v>0</v>
      </c>
      <c r="BF116" s="42">
        <f t="shared" si="214"/>
        <v>0</v>
      </c>
      <c r="BL116" s="53">
        <f t="shared" si="215"/>
        <v>0</v>
      </c>
      <c r="BM116" s="41">
        <f t="shared" si="216"/>
        <v>0</v>
      </c>
      <c r="BN116" s="42">
        <f t="shared" si="217"/>
        <v>0</v>
      </c>
      <c r="BT116" s="53">
        <f t="shared" si="218"/>
        <v>0</v>
      </c>
      <c r="BU116" s="41">
        <f t="shared" si="219"/>
        <v>0</v>
      </c>
      <c r="BV116" s="42">
        <f t="shared" si="220"/>
        <v>0</v>
      </c>
      <c r="CB116" s="53">
        <f t="shared" si="221"/>
        <v>0</v>
      </c>
      <c r="CC116" s="41">
        <f t="shared" si="222"/>
        <v>0</v>
      </c>
      <c r="CD116" s="42">
        <f t="shared" si="223"/>
        <v>0</v>
      </c>
    </row>
    <row r="117" spans="6:82" x14ac:dyDescent="0.2">
      <c r="F117" s="53">
        <f t="shared" si="224"/>
        <v>0</v>
      </c>
      <c r="G117" s="41"/>
      <c r="H117" s="41"/>
      <c r="I117" s="41"/>
      <c r="J117" s="41">
        <f t="shared" si="225"/>
        <v>150149</v>
      </c>
      <c r="K117" s="42">
        <f t="shared" si="226"/>
        <v>-150149</v>
      </c>
      <c r="N117" s="53">
        <f t="shared" si="227"/>
        <v>0</v>
      </c>
      <c r="O117" s="41"/>
      <c r="P117" s="41"/>
      <c r="Q117" s="41"/>
      <c r="R117" s="41">
        <f t="shared" si="228"/>
        <v>150000</v>
      </c>
      <c r="S117" s="42">
        <f t="shared" si="199"/>
        <v>-150000</v>
      </c>
      <c r="Y117" s="53">
        <f t="shared" si="200"/>
        <v>0</v>
      </c>
      <c r="Z117" s="41">
        <f t="shared" si="201"/>
        <v>0</v>
      </c>
      <c r="AA117" s="42">
        <f t="shared" si="202"/>
        <v>0</v>
      </c>
      <c r="AG117" s="53">
        <f t="shared" si="203"/>
        <v>149</v>
      </c>
      <c r="AH117" s="41">
        <f t="shared" si="204"/>
        <v>149</v>
      </c>
      <c r="AI117" s="42">
        <f t="shared" si="205"/>
        <v>0</v>
      </c>
      <c r="AN117" s="53">
        <f t="shared" si="206"/>
        <v>0</v>
      </c>
      <c r="AO117" s="41">
        <f t="shared" si="207"/>
        <v>0</v>
      </c>
      <c r="AP117" s="42">
        <f t="shared" si="208"/>
        <v>0</v>
      </c>
      <c r="AV117" s="53">
        <f t="shared" si="209"/>
        <v>0</v>
      </c>
      <c r="AW117" s="41">
        <f t="shared" si="210"/>
        <v>0</v>
      </c>
      <c r="AX117" s="42">
        <f t="shared" si="211"/>
        <v>0</v>
      </c>
      <c r="BD117" s="53">
        <f t="shared" si="212"/>
        <v>0</v>
      </c>
      <c r="BE117" s="41">
        <f t="shared" si="213"/>
        <v>0</v>
      </c>
      <c r="BF117" s="42">
        <f t="shared" si="214"/>
        <v>0</v>
      </c>
      <c r="BL117" s="53">
        <f t="shared" si="215"/>
        <v>0</v>
      </c>
      <c r="BM117" s="41">
        <f t="shared" si="216"/>
        <v>0</v>
      </c>
      <c r="BN117" s="42">
        <f t="shared" si="217"/>
        <v>0</v>
      </c>
      <c r="BT117" s="53">
        <f t="shared" si="218"/>
        <v>0</v>
      </c>
      <c r="BU117" s="41">
        <f t="shared" si="219"/>
        <v>0</v>
      </c>
      <c r="BV117" s="42">
        <f t="shared" si="220"/>
        <v>0</v>
      </c>
      <c r="CB117" s="53">
        <f t="shared" si="221"/>
        <v>0</v>
      </c>
      <c r="CC117" s="41">
        <f t="shared" si="222"/>
        <v>0</v>
      </c>
      <c r="CD117" s="42">
        <f t="shared" si="223"/>
        <v>0</v>
      </c>
    </row>
    <row r="118" spans="6:82" x14ac:dyDescent="0.2">
      <c r="F118" s="53">
        <f t="shared" si="224"/>
        <v>0</v>
      </c>
      <c r="G118" s="41"/>
      <c r="H118" s="41"/>
      <c r="I118" s="41"/>
      <c r="J118" s="41">
        <f t="shared" si="225"/>
        <v>2947107</v>
      </c>
      <c r="K118" s="42">
        <f t="shared" si="226"/>
        <v>-2947107</v>
      </c>
      <c r="N118" s="53">
        <f t="shared" si="227"/>
        <v>0</v>
      </c>
      <c r="O118" s="41"/>
      <c r="P118" s="41"/>
      <c r="Q118" s="41"/>
      <c r="R118" s="41">
        <f t="shared" si="228"/>
        <v>2942008</v>
      </c>
      <c r="S118" s="42">
        <f t="shared" si="199"/>
        <v>-2942008</v>
      </c>
      <c r="Y118" s="53">
        <f t="shared" si="200"/>
        <v>4300</v>
      </c>
      <c r="Z118" s="41">
        <f t="shared" si="201"/>
        <v>4300</v>
      </c>
      <c r="AA118" s="42">
        <f t="shared" si="202"/>
        <v>0</v>
      </c>
      <c r="AG118" s="53">
        <f t="shared" si="203"/>
        <v>799</v>
      </c>
      <c r="AH118" s="41">
        <f t="shared" si="204"/>
        <v>799</v>
      </c>
      <c r="AI118" s="42">
        <f t="shared" si="205"/>
        <v>0</v>
      </c>
      <c r="AN118" s="53">
        <f t="shared" si="206"/>
        <v>0</v>
      </c>
      <c r="AO118" s="41">
        <f t="shared" si="207"/>
        <v>0</v>
      </c>
      <c r="AP118" s="42">
        <f t="shared" si="208"/>
        <v>0</v>
      </c>
      <c r="AV118" s="53">
        <f t="shared" si="209"/>
        <v>0</v>
      </c>
      <c r="AW118" s="41">
        <f t="shared" si="210"/>
        <v>0</v>
      </c>
      <c r="AX118" s="42">
        <f t="shared" si="211"/>
        <v>0</v>
      </c>
      <c r="BD118" s="53">
        <f t="shared" si="212"/>
        <v>0</v>
      </c>
      <c r="BE118" s="41">
        <f t="shared" si="213"/>
        <v>0</v>
      </c>
      <c r="BF118" s="42">
        <f t="shared" si="214"/>
        <v>0</v>
      </c>
      <c r="BL118" s="53">
        <f t="shared" si="215"/>
        <v>0</v>
      </c>
      <c r="BM118" s="41">
        <f t="shared" si="216"/>
        <v>0</v>
      </c>
      <c r="BN118" s="42">
        <f t="shared" si="217"/>
        <v>0</v>
      </c>
      <c r="BT118" s="53">
        <f t="shared" si="218"/>
        <v>0</v>
      </c>
      <c r="BU118" s="41">
        <f t="shared" si="219"/>
        <v>0</v>
      </c>
      <c r="BV118" s="42">
        <f t="shared" si="220"/>
        <v>0</v>
      </c>
      <c r="CB118" s="53">
        <f t="shared" si="221"/>
        <v>0</v>
      </c>
      <c r="CC118" s="41">
        <f t="shared" si="222"/>
        <v>0</v>
      </c>
      <c r="CD118" s="42">
        <f t="shared" si="223"/>
        <v>0</v>
      </c>
    </row>
    <row r="119" spans="6:82" x14ac:dyDescent="0.2">
      <c r="F119" s="53">
        <f t="shared" si="224"/>
        <v>0</v>
      </c>
      <c r="G119" s="41"/>
      <c r="H119" s="41"/>
      <c r="I119" s="41"/>
      <c r="J119" s="41">
        <f t="shared" si="225"/>
        <v>33504334.5</v>
      </c>
      <c r="K119" s="42">
        <f t="shared" si="226"/>
        <v>-33504334.5</v>
      </c>
      <c r="N119" s="53">
        <f t="shared" si="227"/>
        <v>0</v>
      </c>
      <c r="O119" s="41"/>
      <c r="P119" s="41"/>
      <c r="Q119" s="41"/>
      <c r="R119" s="41">
        <f t="shared" si="228"/>
        <v>28367234.899999999</v>
      </c>
      <c r="S119" s="42">
        <f t="shared" si="199"/>
        <v>-28367234.899999999</v>
      </c>
      <c r="Y119" s="53">
        <f t="shared" si="200"/>
        <v>688591.6</v>
      </c>
      <c r="Z119" s="41">
        <f t="shared" si="201"/>
        <v>688591.6</v>
      </c>
      <c r="AA119" s="42">
        <f t="shared" si="202"/>
        <v>0</v>
      </c>
      <c r="AG119" s="53">
        <f t="shared" si="203"/>
        <v>3911660</v>
      </c>
      <c r="AH119" s="41">
        <f t="shared" si="204"/>
        <v>3911660</v>
      </c>
      <c r="AI119" s="42">
        <f t="shared" si="205"/>
        <v>0</v>
      </c>
      <c r="AN119" s="53">
        <f t="shared" si="206"/>
        <v>0</v>
      </c>
      <c r="AO119" s="41">
        <f t="shared" si="207"/>
        <v>0</v>
      </c>
      <c r="AP119" s="42">
        <f t="shared" si="208"/>
        <v>0</v>
      </c>
      <c r="AV119" s="53">
        <f t="shared" si="209"/>
        <v>25000</v>
      </c>
      <c r="AW119" s="41">
        <f t="shared" si="210"/>
        <v>25000</v>
      </c>
      <c r="AX119" s="42">
        <f t="shared" si="211"/>
        <v>0</v>
      </c>
      <c r="BD119" s="53">
        <f t="shared" si="212"/>
        <v>313866</v>
      </c>
      <c r="BE119" s="41">
        <f t="shared" si="213"/>
        <v>313866</v>
      </c>
      <c r="BF119" s="42">
        <f t="shared" si="214"/>
        <v>0</v>
      </c>
      <c r="BL119" s="53">
        <f t="shared" si="215"/>
        <v>173806</v>
      </c>
      <c r="BM119" s="41">
        <f t="shared" si="216"/>
        <v>173806</v>
      </c>
      <c r="BN119" s="42">
        <f t="shared" si="217"/>
        <v>0</v>
      </c>
      <c r="BT119" s="53">
        <f t="shared" si="218"/>
        <v>60</v>
      </c>
      <c r="BU119" s="41">
        <f t="shared" si="219"/>
        <v>60</v>
      </c>
      <c r="BV119" s="42">
        <f t="shared" si="220"/>
        <v>0</v>
      </c>
      <c r="CB119" s="53">
        <f t="shared" si="221"/>
        <v>140000</v>
      </c>
      <c r="CC119" s="41">
        <f t="shared" si="222"/>
        <v>140000</v>
      </c>
      <c r="CD119" s="42">
        <f t="shared" si="223"/>
        <v>0</v>
      </c>
    </row>
    <row r="120" spans="6:82" x14ac:dyDescent="0.2">
      <c r="F120" s="53">
        <f t="shared" si="224"/>
        <v>0</v>
      </c>
      <c r="G120" s="41"/>
      <c r="H120" s="41"/>
      <c r="I120" s="41"/>
      <c r="J120" s="41">
        <f t="shared" si="225"/>
        <v>0</v>
      </c>
      <c r="K120" s="42">
        <f t="shared" si="226"/>
        <v>0</v>
      </c>
      <c r="N120" s="53">
        <f t="shared" si="227"/>
        <v>0</v>
      </c>
      <c r="O120" s="41"/>
      <c r="P120" s="41"/>
      <c r="Q120" s="41"/>
      <c r="R120" s="41">
        <f t="shared" si="228"/>
        <v>0</v>
      </c>
      <c r="S120" s="42">
        <f t="shared" si="199"/>
        <v>0</v>
      </c>
      <c r="Y120" s="53">
        <f t="shared" si="200"/>
        <v>0</v>
      </c>
      <c r="Z120" s="41">
        <f t="shared" si="201"/>
        <v>0</v>
      </c>
      <c r="AA120" s="42">
        <f t="shared" si="202"/>
        <v>0</v>
      </c>
      <c r="AG120" s="53">
        <f t="shared" si="203"/>
        <v>0</v>
      </c>
      <c r="AH120" s="41">
        <f t="shared" si="204"/>
        <v>0</v>
      </c>
      <c r="AI120" s="42">
        <f t="shared" si="205"/>
        <v>0</v>
      </c>
      <c r="AN120" s="53">
        <f t="shared" si="206"/>
        <v>0</v>
      </c>
      <c r="AO120" s="41">
        <f t="shared" si="207"/>
        <v>0</v>
      </c>
      <c r="AP120" s="42">
        <f t="shared" si="208"/>
        <v>0</v>
      </c>
      <c r="AV120" s="53">
        <f t="shared" si="209"/>
        <v>0</v>
      </c>
      <c r="AW120" s="41">
        <f t="shared" si="210"/>
        <v>0</v>
      </c>
      <c r="AX120" s="42">
        <f t="shared" si="211"/>
        <v>0</v>
      </c>
      <c r="BD120" s="53">
        <f t="shared" si="212"/>
        <v>0</v>
      </c>
      <c r="BE120" s="41">
        <f t="shared" si="213"/>
        <v>0</v>
      </c>
      <c r="BF120" s="42">
        <f t="shared" si="214"/>
        <v>0</v>
      </c>
      <c r="BL120" s="53">
        <f t="shared" si="215"/>
        <v>0</v>
      </c>
      <c r="BM120" s="41">
        <f t="shared" si="216"/>
        <v>0</v>
      </c>
      <c r="BN120" s="42">
        <f t="shared" si="217"/>
        <v>0</v>
      </c>
      <c r="BT120" s="53">
        <f t="shared" si="218"/>
        <v>0</v>
      </c>
      <c r="BU120" s="41">
        <f t="shared" si="219"/>
        <v>0</v>
      </c>
      <c r="BV120" s="42">
        <f t="shared" si="220"/>
        <v>0</v>
      </c>
      <c r="CB120" s="53">
        <f t="shared" si="221"/>
        <v>0</v>
      </c>
      <c r="CC120" s="41">
        <f t="shared" si="222"/>
        <v>0</v>
      </c>
      <c r="CD120" s="42">
        <f t="shared" si="223"/>
        <v>0</v>
      </c>
    </row>
    <row r="121" spans="6:82" x14ac:dyDescent="0.2">
      <c r="F121" s="53">
        <f t="shared" si="224"/>
        <v>0</v>
      </c>
      <c r="G121" s="41"/>
      <c r="H121" s="41"/>
      <c r="I121" s="41"/>
      <c r="J121" s="41">
        <f t="shared" si="225"/>
        <v>2000000</v>
      </c>
      <c r="K121" s="42">
        <f t="shared" si="226"/>
        <v>-2000000</v>
      </c>
      <c r="N121" s="53">
        <f t="shared" si="227"/>
        <v>0</v>
      </c>
      <c r="O121" s="41"/>
      <c r="P121" s="41"/>
      <c r="Q121" s="41"/>
      <c r="R121" s="41">
        <f t="shared" si="228"/>
        <v>2000000</v>
      </c>
      <c r="S121" s="42">
        <f t="shared" si="199"/>
        <v>-2000000</v>
      </c>
      <c r="Y121" s="53">
        <f t="shared" si="200"/>
        <v>0</v>
      </c>
      <c r="Z121" s="41">
        <f t="shared" si="201"/>
        <v>0</v>
      </c>
      <c r="AA121" s="42">
        <f t="shared" si="202"/>
        <v>0</v>
      </c>
      <c r="AG121" s="53">
        <f t="shared" si="203"/>
        <v>0</v>
      </c>
      <c r="AH121" s="41">
        <f t="shared" si="204"/>
        <v>0</v>
      </c>
      <c r="AI121" s="42">
        <f t="shared" si="205"/>
        <v>0</v>
      </c>
      <c r="AN121" s="53">
        <f t="shared" si="206"/>
        <v>0</v>
      </c>
      <c r="AO121" s="41">
        <f t="shared" si="207"/>
        <v>0</v>
      </c>
      <c r="AP121" s="42">
        <f t="shared" si="208"/>
        <v>0</v>
      </c>
      <c r="AV121" s="53">
        <f t="shared" si="209"/>
        <v>0</v>
      </c>
      <c r="AW121" s="41">
        <f t="shared" si="210"/>
        <v>0</v>
      </c>
      <c r="AX121" s="42">
        <f t="shared" si="211"/>
        <v>0</v>
      </c>
      <c r="BD121" s="53">
        <f t="shared" si="212"/>
        <v>0</v>
      </c>
      <c r="BE121" s="41">
        <f t="shared" si="213"/>
        <v>0</v>
      </c>
      <c r="BF121" s="42">
        <f t="shared" si="214"/>
        <v>0</v>
      </c>
      <c r="BL121" s="53">
        <f t="shared" si="215"/>
        <v>0</v>
      </c>
      <c r="BM121" s="41">
        <f t="shared" si="216"/>
        <v>0</v>
      </c>
      <c r="BN121" s="42">
        <f t="shared" si="217"/>
        <v>0</v>
      </c>
      <c r="BT121" s="53">
        <f t="shared" si="218"/>
        <v>0</v>
      </c>
      <c r="BU121" s="41">
        <f t="shared" si="219"/>
        <v>0</v>
      </c>
      <c r="BV121" s="42">
        <f t="shared" si="220"/>
        <v>0</v>
      </c>
      <c r="CB121" s="53">
        <f t="shared" si="221"/>
        <v>0</v>
      </c>
      <c r="CC121" s="41">
        <f t="shared" si="222"/>
        <v>0</v>
      </c>
      <c r="CD121" s="42">
        <f t="shared" si="223"/>
        <v>0</v>
      </c>
    </row>
    <row r="122" spans="6:82" x14ac:dyDescent="0.2">
      <c r="F122" s="53">
        <f t="shared" si="224"/>
        <v>0</v>
      </c>
      <c r="G122" s="41"/>
      <c r="H122" s="41"/>
      <c r="I122" s="41"/>
      <c r="J122" s="41">
        <f t="shared" si="225"/>
        <v>214</v>
      </c>
      <c r="K122" s="42">
        <f t="shared" si="226"/>
        <v>-214</v>
      </c>
      <c r="N122" s="53">
        <f t="shared" si="227"/>
        <v>0</v>
      </c>
      <c r="O122" s="41"/>
      <c r="P122" s="41"/>
      <c r="Q122" s="41"/>
      <c r="R122" s="41">
        <f t="shared" si="228"/>
        <v>214</v>
      </c>
      <c r="S122" s="42">
        <f t="shared" si="199"/>
        <v>-214</v>
      </c>
      <c r="Y122" s="53">
        <f t="shared" si="200"/>
        <v>0</v>
      </c>
      <c r="Z122" s="41">
        <f t="shared" si="201"/>
        <v>0</v>
      </c>
      <c r="AA122" s="42">
        <f t="shared" si="202"/>
        <v>0</v>
      </c>
      <c r="AG122" s="53">
        <f t="shared" si="203"/>
        <v>0</v>
      </c>
      <c r="AH122" s="41">
        <f t="shared" si="204"/>
        <v>0</v>
      </c>
      <c r="AI122" s="42">
        <f t="shared" si="205"/>
        <v>0</v>
      </c>
      <c r="AN122" s="53">
        <f t="shared" si="206"/>
        <v>0</v>
      </c>
      <c r="AO122" s="41">
        <f t="shared" si="207"/>
        <v>0</v>
      </c>
      <c r="AP122" s="42">
        <f t="shared" si="208"/>
        <v>0</v>
      </c>
      <c r="AV122" s="53">
        <f t="shared" si="209"/>
        <v>0</v>
      </c>
      <c r="AW122" s="41">
        <f t="shared" si="210"/>
        <v>0</v>
      </c>
      <c r="AX122" s="42">
        <f t="shared" si="211"/>
        <v>0</v>
      </c>
      <c r="BD122" s="53">
        <f t="shared" si="212"/>
        <v>0</v>
      </c>
      <c r="BE122" s="41">
        <f t="shared" si="213"/>
        <v>0</v>
      </c>
      <c r="BF122" s="42">
        <f t="shared" si="214"/>
        <v>0</v>
      </c>
      <c r="BL122" s="53">
        <f t="shared" si="215"/>
        <v>0</v>
      </c>
      <c r="BM122" s="41">
        <f t="shared" si="216"/>
        <v>0</v>
      </c>
      <c r="BN122" s="42">
        <f t="shared" si="217"/>
        <v>0</v>
      </c>
      <c r="BT122" s="53">
        <f t="shared" si="218"/>
        <v>0</v>
      </c>
      <c r="BU122" s="41">
        <f t="shared" si="219"/>
        <v>0</v>
      </c>
      <c r="BV122" s="42">
        <f t="shared" si="220"/>
        <v>0</v>
      </c>
      <c r="CB122" s="53">
        <f t="shared" si="221"/>
        <v>0</v>
      </c>
      <c r="CC122" s="41">
        <f t="shared" si="222"/>
        <v>0</v>
      </c>
      <c r="CD122" s="42">
        <f t="shared" si="223"/>
        <v>0</v>
      </c>
    </row>
    <row r="123" spans="6:82" x14ac:dyDescent="0.2">
      <c r="F123" s="53">
        <f t="shared" si="224"/>
        <v>0</v>
      </c>
      <c r="G123" s="41"/>
      <c r="H123" s="41"/>
      <c r="I123" s="41"/>
      <c r="J123" s="41">
        <f t="shared" si="225"/>
        <v>0</v>
      </c>
      <c r="K123" s="42">
        <f t="shared" si="226"/>
        <v>0</v>
      </c>
      <c r="N123" s="53">
        <f t="shared" si="227"/>
        <v>0</v>
      </c>
      <c r="O123" s="41"/>
      <c r="P123" s="41"/>
      <c r="Q123" s="41"/>
      <c r="R123" s="41">
        <f t="shared" si="228"/>
        <v>0</v>
      </c>
      <c r="S123" s="42">
        <f t="shared" si="199"/>
        <v>0</v>
      </c>
      <c r="Y123" s="53">
        <f t="shared" si="200"/>
        <v>0</v>
      </c>
      <c r="Z123" s="41">
        <f t="shared" si="201"/>
        <v>0</v>
      </c>
      <c r="AA123" s="42">
        <f t="shared" si="202"/>
        <v>0</v>
      </c>
      <c r="AG123" s="53">
        <f t="shared" si="203"/>
        <v>0</v>
      </c>
      <c r="AH123" s="41">
        <f t="shared" si="204"/>
        <v>0</v>
      </c>
      <c r="AI123" s="42">
        <f t="shared" si="205"/>
        <v>0</v>
      </c>
      <c r="AN123" s="53">
        <f t="shared" si="206"/>
        <v>0</v>
      </c>
      <c r="AO123" s="41">
        <f t="shared" si="207"/>
        <v>0</v>
      </c>
      <c r="AP123" s="42">
        <f t="shared" si="208"/>
        <v>0</v>
      </c>
      <c r="AV123" s="53">
        <f t="shared" si="209"/>
        <v>0</v>
      </c>
      <c r="AW123" s="41">
        <f t="shared" si="210"/>
        <v>0</v>
      </c>
      <c r="AX123" s="42">
        <f t="shared" si="211"/>
        <v>0</v>
      </c>
      <c r="BD123" s="53">
        <f t="shared" si="212"/>
        <v>0</v>
      </c>
      <c r="BE123" s="41">
        <f t="shared" si="213"/>
        <v>0</v>
      </c>
      <c r="BF123" s="42">
        <f t="shared" si="214"/>
        <v>0</v>
      </c>
      <c r="BL123" s="53">
        <f t="shared" si="215"/>
        <v>0</v>
      </c>
      <c r="BM123" s="41">
        <f t="shared" si="216"/>
        <v>0</v>
      </c>
      <c r="BN123" s="42">
        <f t="shared" si="217"/>
        <v>0</v>
      </c>
      <c r="BT123" s="53">
        <f t="shared" si="218"/>
        <v>0</v>
      </c>
      <c r="BU123" s="41">
        <f t="shared" si="219"/>
        <v>0</v>
      </c>
      <c r="BV123" s="42">
        <f t="shared" si="220"/>
        <v>0</v>
      </c>
      <c r="CB123" s="53">
        <f t="shared" si="221"/>
        <v>0</v>
      </c>
      <c r="CC123" s="41">
        <f t="shared" si="222"/>
        <v>0</v>
      </c>
      <c r="CD123" s="42">
        <f t="shared" si="223"/>
        <v>0</v>
      </c>
    </row>
    <row r="124" spans="6:82" x14ac:dyDescent="0.2">
      <c r="F124" s="53">
        <f t="shared" si="224"/>
        <v>0</v>
      </c>
      <c r="G124" s="41"/>
      <c r="H124" s="41"/>
      <c r="I124" s="41"/>
      <c r="J124" s="41">
        <f t="shared" si="225"/>
        <v>4925446.5</v>
      </c>
      <c r="K124" s="42">
        <f t="shared" si="226"/>
        <v>-4925446.5</v>
      </c>
      <c r="N124" s="53">
        <f t="shared" si="227"/>
        <v>0</v>
      </c>
      <c r="O124" s="41"/>
      <c r="P124" s="41"/>
      <c r="Q124" s="41"/>
      <c r="R124" s="41">
        <f t="shared" si="228"/>
        <v>4715758.5</v>
      </c>
      <c r="S124" s="42">
        <f t="shared" si="199"/>
        <v>-4715758.5</v>
      </c>
      <c r="Y124" s="53">
        <f t="shared" si="200"/>
        <v>175197</v>
      </c>
      <c r="Z124" s="41">
        <f t="shared" si="201"/>
        <v>175197</v>
      </c>
      <c r="AA124" s="42">
        <f t="shared" si="202"/>
        <v>0</v>
      </c>
      <c r="AG124" s="53">
        <f t="shared" si="203"/>
        <v>2202</v>
      </c>
      <c r="AH124" s="41">
        <f t="shared" si="204"/>
        <v>2202</v>
      </c>
      <c r="AI124" s="42">
        <f t="shared" si="205"/>
        <v>0</v>
      </c>
      <c r="AN124" s="53">
        <f t="shared" si="206"/>
        <v>0</v>
      </c>
      <c r="AO124" s="41">
        <f t="shared" si="207"/>
        <v>0</v>
      </c>
      <c r="AP124" s="42">
        <f t="shared" si="208"/>
        <v>0</v>
      </c>
      <c r="AV124" s="53">
        <f t="shared" si="209"/>
        <v>0</v>
      </c>
      <c r="AW124" s="41">
        <f t="shared" si="210"/>
        <v>0</v>
      </c>
      <c r="AX124" s="42">
        <f t="shared" si="211"/>
        <v>0</v>
      </c>
      <c r="BD124" s="53">
        <f t="shared" si="212"/>
        <v>1789</v>
      </c>
      <c r="BE124" s="41">
        <f t="shared" si="213"/>
        <v>1789</v>
      </c>
      <c r="BF124" s="42">
        <f t="shared" si="214"/>
        <v>0</v>
      </c>
      <c r="BL124" s="53">
        <f t="shared" si="215"/>
        <v>199</v>
      </c>
      <c r="BM124" s="41">
        <f t="shared" si="216"/>
        <v>199</v>
      </c>
      <c r="BN124" s="42">
        <f t="shared" si="217"/>
        <v>0</v>
      </c>
      <c r="BT124" s="53">
        <f t="shared" si="218"/>
        <v>1275</v>
      </c>
      <c r="BU124" s="41">
        <f t="shared" si="219"/>
        <v>1275</v>
      </c>
      <c r="BV124" s="42">
        <f t="shared" si="220"/>
        <v>0</v>
      </c>
      <c r="CB124" s="53">
        <f t="shared" si="221"/>
        <v>315</v>
      </c>
      <c r="CC124" s="41">
        <f t="shared" si="222"/>
        <v>315</v>
      </c>
      <c r="CD124" s="42">
        <f t="shared" si="223"/>
        <v>0</v>
      </c>
    </row>
    <row r="125" spans="6:82" x14ac:dyDescent="0.2">
      <c r="F125" s="53">
        <f t="shared" si="224"/>
        <v>0</v>
      </c>
      <c r="G125" s="41"/>
      <c r="H125" s="41"/>
      <c r="I125" s="41"/>
      <c r="J125" s="41">
        <f t="shared" si="225"/>
        <v>214780</v>
      </c>
      <c r="K125" s="42">
        <f t="shared" si="226"/>
        <v>-214780</v>
      </c>
      <c r="N125" s="53">
        <f t="shared" si="227"/>
        <v>0</v>
      </c>
      <c r="O125" s="41"/>
      <c r="P125" s="41"/>
      <c r="Q125" s="41"/>
      <c r="R125" s="41">
        <f t="shared" si="228"/>
        <v>214780</v>
      </c>
      <c r="S125" s="42">
        <f t="shared" si="199"/>
        <v>-214780</v>
      </c>
      <c r="Y125" s="53">
        <f t="shared" si="200"/>
        <v>0</v>
      </c>
      <c r="Z125" s="41">
        <f t="shared" si="201"/>
        <v>0</v>
      </c>
      <c r="AA125" s="42">
        <f t="shared" si="202"/>
        <v>0</v>
      </c>
      <c r="AG125" s="53">
        <f t="shared" si="203"/>
        <v>0</v>
      </c>
      <c r="AH125" s="41">
        <f t="shared" si="204"/>
        <v>0</v>
      </c>
      <c r="AI125" s="42">
        <f t="shared" si="205"/>
        <v>0</v>
      </c>
      <c r="AN125" s="53">
        <f t="shared" si="206"/>
        <v>0</v>
      </c>
      <c r="AO125" s="41">
        <f t="shared" si="207"/>
        <v>0</v>
      </c>
      <c r="AP125" s="42">
        <f t="shared" si="208"/>
        <v>0</v>
      </c>
      <c r="AV125" s="53">
        <f t="shared" si="209"/>
        <v>0</v>
      </c>
      <c r="AW125" s="41">
        <f t="shared" si="210"/>
        <v>0</v>
      </c>
      <c r="AX125" s="42">
        <f t="shared" si="211"/>
        <v>0</v>
      </c>
      <c r="BD125" s="53">
        <f t="shared" si="212"/>
        <v>0</v>
      </c>
      <c r="BE125" s="41">
        <f t="shared" si="213"/>
        <v>0</v>
      </c>
      <c r="BF125" s="42">
        <f t="shared" si="214"/>
        <v>0</v>
      </c>
      <c r="BL125" s="53">
        <f t="shared" si="215"/>
        <v>0</v>
      </c>
      <c r="BM125" s="41">
        <f t="shared" si="216"/>
        <v>0</v>
      </c>
      <c r="BN125" s="42">
        <f t="shared" si="217"/>
        <v>0</v>
      </c>
      <c r="BT125" s="53">
        <f t="shared" si="218"/>
        <v>0</v>
      </c>
      <c r="BU125" s="41">
        <f t="shared" si="219"/>
        <v>0</v>
      </c>
      <c r="BV125" s="42">
        <f t="shared" si="220"/>
        <v>0</v>
      </c>
      <c r="CB125" s="53">
        <f t="shared" si="221"/>
        <v>0</v>
      </c>
      <c r="CC125" s="41">
        <f t="shared" si="222"/>
        <v>0</v>
      </c>
      <c r="CD125" s="42">
        <f t="shared" si="223"/>
        <v>0</v>
      </c>
    </row>
    <row r="126" spans="6:82" x14ac:dyDescent="0.2">
      <c r="F126" s="53">
        <f t="shared" si="224"/>
        <v>0</v>
      </c>
      <c r="G126" s="41"/>
      <c r="H126" s="41"/>
      <c r="I126" s="41"/>
      <c r="J126" s="41">
        <f t="shared" si="225"/>
        <v>0</v>
      </c>
      <c r="K126" s="42">
        <f t="shared" si="226"/>
        <v>0</v>
      </c>
      <c r="N126" s="53">
        <f t="shared" si="227"/>
        <v>0</v>
      </c>
      <c r="O126" s="41"/>
      <c r="P126" s="41"/>
      <c r="Q126" s="41"/>
      <c r="R126" s="41">
        <f t="shared" si="228"/>
        <v>0</v>
      </c>
      <c r="S126" s="42">
        <f t="shared" si="199"/>
        <v>0</v>
      </c>
      <c r="Y126" s="53">
        <f t="shared" si="200"/>
        <v>4001657</v>
      </c>
      <c r="Z126" s="41">
        <f t="shared" si="201"/>
        <v>4001657</v>
      </c>
      <c r="AA126" s="42">
        <f t="shared" si="202"/>
        <v>0</v>
      </c>
      <c r="AG126" s="53">
        <f t="shared" si="203"/>
        <v>1037048</v>
      </c>
      <c r="AH126" s="41">
        <f t="shared" si="204"/>
        <v>1037048</v>
      </c>
      <c r="AI126" s="42">
        <f t="shared" si="205"/>
        <v>0</v>
      </c>
      <c r="AN126" s="53">
        <f t="shared" si="206"/>
        <v>0</v>
      </c>
      <c r="AO126" s="41">
        <f t="shared" si="207"/>
        <v>0</v>
      </c>
      <c r="AP126" s="42">
        <f t="shared" si="208"/>
        <v>0</v>
      </c>
      <c r="AV126" s="53">
        <f t="shared" si="209"/>
        <v>387608</v>
      </c>
      <c r="AW126" s="41">
        <f t="shared" si="210"/>
        <v>387608</v>
      </c>
      <c r="AX126" s="42">
        <f t="shared" si="211"/>
        <v>0</v>
      </c>
      <c r="BD126" s="53">
        <f t="shared" si="212"/>
        <v>3504177.4</v>
      </c>
      <c r="BE126" s="41">
        <f t="shared" si="213"/>
        <v>3504177.4</v>
      </c>
      <c r="BF126" s="42">
        <f t="shared" si="214"/>
        <v>0</v>
      </c>
      <c r="BL126" s="53">
        <f t="shared" si="215"/>
        <v>2167127.4</v>
      </c>
      <c r="BM126" s="41">
        <f t="shared" si="216"/>
        <v>2167127.4</v>
      </c>
      <c r="BN126" s="42">
        <f t="shared" si="217"/>
        <v>0</v>
      </c>
      <c r="BT126" s="53">
        <f t="shared" si="218"/>
        <v>542060</v>
      </c>
      <c r="BU126" s="41">
        <f t="shared" si="219"/>
        <v>542060</v>
      </c>
      <c r="BV126" s="42">
        <f t="shared" si="220"/>
        <v>0</v>
      </c>
      <c r="CB126" s="53">
        <f t="shared" si="221"/>
        <v>794990</v>
      </c>
      <c r="CC126" s="41">
        <f t="shared" si="222"/>
        <v>794990</v>
      </c>
      <c r="CD126" s="42">
        <f t="shared" si="223"/>
        <v>0</v>
      </c>
    </row>
    <row r="127" spans="6:82" x14ac:dyDescent="0.2">
      <c r="F127" s="53">
        <f t="shared" si="224"/>
        <v>0.4</v>
      </c>
      <c r="G127" s="41"/>
      <c r="H127" s="41"/>
      <c r="I127" s="41"/>
      <c r="J127" s="41">
        <f t="shared" si="225"/>
        <v>7140440.5</v>
      </c>
      <c r="K127" s="42">
        <f t="shared" si="226"/>
        <v>-7140440.0999999996</v>
      </c>
      <c r="N127" s="53">
        <f t="shared" si="227"/>
        <v>0</v>
      </c>
      <c r="O127" s="41"/>
      <c r="P127" s="41"/>
      <c r="Q127" s="41"/>
      <c r="R127" s="41">
        <f t="shared" si="228"/>
        <v>6930752.5</v>
      </c>
      <c r="S127" s="42">
        <f t="shared" si="199"/>
        <v>-6930752.5</v>
      </c>
      <c r="Y127" s="53">
        <f t="shared" si="200"/>
        <v>4176854</v>
      </c>
      <c r="Z127" s="41">
        <f t="shared" si="201"/>
        <v>4176854</v>
      </c>
      <c r="AA127" s="42">
        <f t="shared" si="202"/>
        <v>0</v>
      </c>
      <c r="AG127" s="53">
        <f t="shared" si="203"/>
        <v>1039250</v>
      </c>
      <c r="AH127" s="41">
        <f t="shared" si="204"/>
        <v>1039250</v>
      </c>
      <c r="AI127" s="42">
        <f t="shared" si="205"/>
        <v>0</v>
      </c>
      <c r="AN127" s="53">
        <f t="shared" si="206"/>
        <v>0</v>
      </c>
      <c r="AO127" s="41">
        <f t="shared" si="207"/>
        <v>0</v>
      </c>
      <c r="AP127" s="42">
        <f t="shared" si="208"/>
        <v>0</v>
      </c>
      <c r="AV127" s="53">
        <f t="shared" si="209"/>
        <v>387608</v>
      </c>
      <c r="AW127" s="41">
        <f t="shared" si="210"/>
        <v>387608</v>
      </c>
      <c r="AX127" s="42">
        <f t="shared" si="211"/>
        <v>0</v>
      </c>
      <c r="BD127" s="53">
        <f t="shared" si="212"/>
        <v>3505966.4</v>
      </c>
      <c r="BE127" s="41">
        <f t="shared" si="213"/>
        <v>3505966.4</v>
      </c>
      <c r="BF127" s="42">
        <f t="shared" si="214"/>
        <v>0</v>
      </c>
      <c r="BL127" s="53">
        <f t="shared" si="215"/>
        <v>2167326.4</v>
      </c>
      <c r="BM127" s="41">
        <f t="shared" si="216"/>
        <v>2167326.4</v>
      </c>
      <c r="BN127" s="42">
        <f t="shared" si="217"/>
        <v>0</v>
      </c>
      <c r="BT127" s="53">
        <f t="shared" si="218"/>
        <v>543335</v>
      </c>
      <c r="BU127" s="41">
        <f t="shared" si="219"/>
        <v>543335</v>
      </c>
      <c r="BV127" s="42">
        <f t="shared" si="220"/>
        <v>0</v>
      </c>
      <c r="CB127" s="53">
        <f t="shared" si="221"/>
        <v>795305</v>
      </c>
      <c r="CC127" s="41">
        <f t="shared" si="222"/>
        <v>795305</v>
      </c>
      <c r="CD127" s="42">
        <f t="shared" si="223"/>
        <v>0</v>
      </c>
    </row>
    <row r="128" spans="6:82" ht="12" thickBot="1" x14ac:dyDescent="0.25">
      <c r="F128" s="54">
        <f t="shared" si="224"/>
        <v>0.4</v>
      </c>
      <c r="G128" s="55"/>
      <c r="H128" s="55"/>
      <c r="I128" s="55"/>
      <c r="J128" s="55">
        <f t="shared" si="225"/>
        <v>40644775</v>
      </c>
      <c r="K128" s="56">
        <f t="shared" si="226"/>
        <v>-40644774.600000001</v>
      </c>
      <c r="N128" s="54">
        <f t="shared" si="227"/>
        <v>0</v>
      </c>
      <c r="O128" s="55"/>
      <c r="P128" s="55"/>
      <c r="Q128" s="55"/>
      <c r="R128" s="55">
        <f t="shared" si="228"/>
        <v>35297987.399999999</v>
      </c>
      <c r="S128" s="56">
        <f t="shared" si="199"/>
        <v>-35297987.399999999</v>
      </c>
      <c r="Y128" s="54">
        <f t="shared" si="200"/>
        <v>4865445.5999999996</v>
      </c>
      <c r="Z128" s="55">
        <f t="shared" si="201"/>
        <v>4865445.5999999996</v>
      </c>
      <c r="AA128" s="56">
        <f t="shared" si="202"/>
        <v>0</v>
      </c>
      <c r="AG128" s="54">
        <f t="shared" si="203"/>
        <v>4950910</v>
      </c>
      <c r="AH128" s="55">
        <f t="shared" si="204"/>
        <v>4950910</v>
      </c>
      <c r="AI128" s="56">
        <f t="shared" si="205"/>
        <v>0</v>
      </c>
      <c r="AN128" s="54">
        <f t="shared" si="206"/>
        <v>0</v>
      </c>
      <c r="AO128" s="55">
        <f t="shared" si="207"/>
        <v>0</v>
      </c>
      <c r="AP128" s="56">
        <f t="shared" si="208"/>
        <v>0</v>
      </c>
      <c r="AV128" s="54">
        <f t="shared" si="209"/>
        <v>412608</v>
      </c>
      <c r="AW128" s="55">
        <f t="shared" si="210"/>
        <v>412608</v>
      </c>
      <c r="AX128" s="56">
        <f t="shared" si="211"/>
        <v>0</v>
      </c>
      <c r="BD128" s="54">
        <f t="shared" si="212"/>
        <v>3819832.4</v>
      </c>
      <c r="BE128" s="55">
        <f t="shared" si="213"/>
        <v>3819832.4</v>
      </c>
      <c r="BF128" s="56">
        <f t="shared" si="214"/>
        <v>0</v>
      </c>
      <c r="BL128" s="54">
        <f t="shared" si="215"/>
        <v>2341132.4</v>
      </c>
      <c r="BM128" s="55">
        <f t="shared" si="216"/>
        <v>2341132.4</v>
      </c>
      <c r="BN128" s="56">
        <f t="shared" si="217"/>
        <v>0</v>
      </c>
      <c r="BT128" s="54">
        <f t="shared" si="218"/>
        <v>543395</v>
      </c>
      <c r="BU128" s="55">
        <f t="shared" si="219"/>
        <v>543395</v>
      </c>
      <c r="BV128" s="56">
        <f t="shared" si="220"/>
        <v>0</v>
      </c>
      <c r="CB128" s="54">
        <f t="shared" si="221"/>
        <v>935305</v>
      </c>
      <c r="CC128" s="55">
        <f t="shared" si="222"/>
        <v>935305</v>
      </c>
      <c r="CD128" s="56">
        <f t="shared" si="223"/>
        <v>0</v>
      </c>
    </row>
    <row r="129" spans="6:82" x14ac:dyDescent="0.2">
      <c r="F129" s="53">
        <f t="shared" si="224"/>
        <v>0</v>
      </c>
      <c r="G129" s="41"/>
      <c r="H129" s="41"/>
      <c r="I129" s="41"/>
      <c r="J129" s="41">
        <f t="shared" si="225"/>
        <v>0</v>
      </c>
      <c r="K129" s="42">
        <f t="shared" si="226"/>
        <v>0</v>
      </c>
      <c r="N129" s="53">
        <f t="shared" si="227"/>
        <v>0</v>
      </c>
      <c r="O129" s="41"/>
      <c r="P129" s="41"/>
      <c r="Q129" s="41"/>
      <c r="R129" s="41">
        <f t="shared" si="228"/>
        <v>0</v>
      </c>
      <c r="S129" s="42">
        <f t="shared" ref="S129:S159" si="229">N129-R129</f>
        <v>0</v>
      </c>
      <c r="Y129" s="53">
        <f t="shared" ref="Y129:Y159" si="230">Y42</f>
        <v>0</v>
      </c>
      <c r="Z129" s="41">
        <f t="shared" si="201"/>
        <v>0</v>
      </c>
      <c r="AA129" s="42">
        <f t="shared" si="202"/>
        <v>0</v>
      </c>
      <c r="AG129" s="53">
        <f t="shared" ref="AG129:AG159" si="231">AG42</f>
        <v>0</v>
      </c>
      <c r="AH129" s="41">
        <f t="shared" si="204"/>
        <v>0</v>
      </c>
      <c r="AI129" s="42">
        <f t="shared" si="205"/>
        <v>0</v>
      </c>
      <c r="AN129" s="53">
        <f t="shared" ref="AN129:AN159" si="232">AN42</f>
        <v>0</v>
      </c>
      <c r="AO129" s="41">
        <f t="shared" si="207"/>
        <v>0</v>
      </c>
      <c r="AP129" s="42">
        <f t="shared" si="208"/>
        <v>0</v>
      </c>
      <c r="AV129" s="53">
        <f t="shared" ref="AV129:AV159" si="233">AV42</f>
        <v>0</v>
      </c>
      <c r="AW129" s="41">
        <f t="shared" si="210"/>
        <v>0</v>
      </c>
      <c r="AX129" s="42">
        <f t="shared" si="211"/>
        <v>0</v>
      </c>
      <c r="BD129" s="53">
        <f t="shared" ref="BD129:BD159" si="234">BD42</f>
        <v>0</v>
      </c>
      <c r="BE129" s="41">
        <f t="shared" si="213"/>
        <v>0</v>
      </c>
      <c r="BF129" s="42">
        <f t="shared" si="214"/>
        <v>0</v>
      </c>
      <c r="BL129" s="53">
        <f t="shared" ref="BL129:BL159" si="235">BL42</f>
        <v>0</v>
      </c>
      <c r="BM129" s="41">
        <f t="shared" si="216"/>
        <v>0</v>
      </c>
      <c r="BN129" s="42">
        <f t="shared" si="217"/>
        <v>0</v>
      </c>
      <c r="BT129" s="53">
        <f t="shared" ref="BT129:BT159" si="236">BT42</f>
        <v>0</v>
      </c>
      <c r="BU129" s="41">
        <f t="shared" si="219"/>
        <v>0</v>
      </c>
      <c r="BV129" s="42">
        <f t="shared" si="220"/>
        <v>0</v>
      </c>
      <c r="CB129" s="53">
        <f t="shared" ref="CB129:CB159" si="237">CB42</f>
        <v>0</v>
      </c>
      <c r="CC129" s="41">
        <f t="shared" si="222"/>
        <v>0</v>
      </c>
      <c r="CD129" s="42">
        <f t="shared" si="223"/>
        <v>0</v>
      </c>
    </row>
    <row r="130" spans="6:82" x14ac:dyDescent="0.2">
      <c r="F130" s="53">
        <f t="shared" si="224"/>
        <v>0</v>
      </c>
      <c r="G130" s="41"/>
      <c r="H130" s="41"/>
      <c r="I130" s="41"/>
      <c r="J130" s="41">
        <f t="shared" si="225"/>
        <v>11702874.899999999</v>
      </c>
      <c r="K130" s="42">
        <f t="shared" si="226"/>
        <v>-11702874.899999999</v>
      </c>
      <c r="N130" s="53">
        <f t="shared" si="227"/>
        <v>0</v>
      </c>
      <c r="O130" s="41"/>
      <c r="P130" s="41"/>
      <c r="Q130" s="41"/>
      <c r="R130" s="41">
        <f t="shared" si="228"/>
        <v>310532</v>
      </c>
      <c r="S130" s="42">
        <f t="shared" si="229"/>
        <v>-310532</v>
      </c>
      <c r="Y130" s="53">
        <f t="shared" si="230"/>
        <v>2375679</v>
      </c>
      <c r="Z130" s="41">
        <f t="shared" si="201"/>
        <v>2375679</v>
      </c>
      <c r="AA130" s="42">
        <f t="shared" si="202"/>
        <v>0</v>
      </c>
      <c r="AG130" s="53">
        <f t="shared" si="231"/>
        <v>3374258.6</v>
      </c>
      <c r="AH130" s="41">
        <f t="shared" si="204"/>
        <v>3374258.6</v>
      </c>
      <c r="AI130" s="42">
        <f t="shared" si="205"/>
        <v>0</v>
      </c>
      <c r="AN130" s="53">
        <f t="shared" si="232"/>
        <v>0</v>
      </c>
      <c r="AO130" s="41">
        <f t="shared" si="207"/>
        <v>0</v>
      </c>
      <c r="AP130" s="42">
        <f t="shared" si="208"/>
        <v>0</v>
      </c>
      <c r="AV130" s="53">
        <f t="shared" si="233"/>
        <v>278308</v>
      </c>
      <c r="AW130" s="41">
        <f t="shared" si="210"/>
        <v>278308</v>
      </c>
      <c r="AX130" s="42">
        <f t="shared" si="211"/>
        <v>0</v>
      </c>
      <c r="BD130" s="53">
        <f t="shared" si="234"/>
        <v>2741672.3</v>
      </c>
      <c r="BE130" s="41">
        <f t="shared" si="213"/>
        <v>2741672.3</v>
      </c>
      <c r="BF130" s="42">
        <f t="shared" si="214"/>
        <v>0</v>
      </c>
      <c r="BL130" s="53">
        <f t="shared" si="235"/>
        <v>1786136.5</v>
      </c>
      <c r="BM130" s="41">
        <f t="shared" si="216"/>
        <v>1786136.5</v>
      </c>
      <c r="BN130" s="42">
        <f t="shared" si="217"/>
        <v>0</v>
      </c>
      <c r="BT130" s="53">
        <f t="shared" si="236"/>
        <v>451126.80000000005</v>
      </c>
      <c r="BU130" s="41">
        <f t="shared" si="219"/>
        <v>451126.80000000005</v>
      </c>
      <c r="BV130" s="42">
        <f t="shared" si="220"/>
        <v>0</v>
      </c>
      <c r="CB130" s="53">
        <f t="shared" si="237"/>
        <v>504409</v>
      </c>
      <c r="CC130" s="41">
        <f t="shared" si="222"/>
        <v>504409</v>
      </c>
      <c r="CD130" s="42">
        <f t="shared" si="223"/>
        <v>0</v>
      </c>
    </row>
    <row r="131" spans="6:82" x14ac:dyDescent="0.2">
      <c r="F131" s="53">
        <f t="shared" si="224"/>
        <v>0</v>
      </c>
      <c r="G131" s="41"/>
      <c r="H131" s="41"/>
      <c r="I131" s="41"/>
      <c r="J131" s="41">
        <f t="shared" si="225"/>
        <v>1727692.5</v>
      </c>
      <c r="K131" s="42">
        <f t="shared" si="226"/>
        <v>-1727692.5</v>
      </c>
      <c r="N131" s="53">
        <f t="shared" si="227"/>
        <v>0</v>
      </c>
      <c r="O131" s="41"/>
      <c r="P131" s="41"/>
      <c r="Q131" s="41"/>
      <c r="R131" s="41">
        <f t="shared" si="228"/>
        <v>44528</v>
      </c>
      <c r="S131" s="42">
        <f t="shared" si="229"/>
        <v>-44528</v>
      </c>
      <c r="Y131" s="53">
        <f t="shared" si="230"/>
        <v>323304</v>
      </c>
      <c r="Z131" s="41">
        <f t="shared" si="201"/>
        <v>323304</v>
      </c>
      <c r="AA131" s="42">
        <f t="shared" si="202"/>
        <v>0</v>
      </c>
      <c r="AG131" s="53">
        <f t="shared" si="231"/>
        <v>545358</v>
      </c>
      <c r="AH131" s="41">
        <f t="shared" si="204"/>
        <v>545358</v>
      </c>
      <c r="AI131" s="42">
        <f t="shared" si="205"/>
        <v>0</v>
      </c>
      <c r="AN131" s="53">
        <f t="shared" si="232"/>
        <v>0</v>
      </c>
      <c r="AO131" s="41">
        <f t="shared" si="207"/>
        <v>0</v>
      </c>
      <c r="AP131" s="42">
        <f t="shared" si="208"/>
        <v>0</v>
      </c>
      <c r="AV131" s="53">
        <f t="shared" si="233"/>
        <v>38099</v>
      </c>
      <c r="AW131" s="41">
        <f t="shared" si="210"/>
        <v>38099</v>
      </c>
      <c r="AX131" s="42">
        <f t="shared" si="211"/>
        <v>0</v>
      </c>
      <c r="BD131" s="53">
        <f t="shared" si="234"/>
        <v>396994.5</v>
      </c>
      <c r="BE131" s="41">
        <f t="shared" si="213"/>
        <v>396994.5</v>
      </c>
      <c r="BF131" s="42">
        <f t="shared" si="214"/>
        <v>0</v>
      </c>
      <c r="BL131" s="53">
        <f t="shared" si="235"/>
        <v>260280.5</v>
      </c>
      <c r="BM131" s="41">
        <f t="shared" si="216"/>
        <v>260280.5</v>
      </c>
      <c r="BN131" s="42">
        <f t="shared" si="217"/>
        <v>0</v>
      </c>
      <c r="BT131" s="53">
        <f t="shared" si="236"/>
        <v>64494</v>
      </c>
      <c r="BU131" s="41">
        <f t="shared" si="219"/>
        <v>64494</v>
      </c>
      <c r="BV131" s="42">
        <f t="shared" si="220"/>
        <v>0</v>
      </c>
      <c r="CB131" s="53">
        <f t="shared" si="237"/>
        <v>72220</v>
      </c>
      <c r="CC131" s="41">
        <f t="shared" si="222"/>
        <v>72220</v>
      </c>
      <c r="CD131" s="42">
        <f t="shared" si="223"/>
        <v>0</v>
      </c>
    </row>
    <row r="132" spans="6:82" x14ac:dyDescent="0.2">
      <c r="F132" s="53">
        <f t="shared" si="224"/>
        <v>0</v>
      </c>
      <c r="G132" s="41"/>
      <c r="H132" s="41"/>
      <c r="I132" s="41"/>
      <c r="J132" s="41">
        <f t="shared" si="225"/>
        <v>12108020</v>
      </c>
      <c r="K132" s="42">
        <f t="shared" si="226"/>
        <v>-12108020</v>
      </c>
      <c r="N132" s="53">
        <f t="shared" si="227"/>
        <v>0</v>
      </c>
      <c r="O132" s="41"/>
      <c r="P132" s="41"/>
      <c r="Q132" s="41"/>
      <c r="R132" s="41">
        <f t="shared" si="228"/>
        <v>8008751.4000000004</v>
      </c>
      <c r="S132" s="42">
        <f t="shared" si="229"/>
        <v>-8008751.4000000004</v>
      </c>
      <c r="Y132" s="53">
        <f t="shared" si="230"/>
        <v>1727690</v>
      </c>
      <c r="Z132" s="41">
        <f t="shared" si="201"/>
        <v>1727690</v>
      </c>
      <c r="AA132" s="42">
        <f t="shared" si="202"/>
        <v>0</v>
      </c>
      <c r="AG132" s="53">
        <f t="shared" si="231"/>
        <v>917134.6</v>
      </c>
      <c r="AH132" s="41">
        <f t="shared" si="204"/>
        <v>917134.6</v>
      </c>
      <c r="AI132" s="42">
        <f t="shared" si="205"/>
        <v>0</v>
      </c>
      <c r="AN132" s="53">
        <f t="shared" si="232"/>
        <v>0</v>
      </c>
      <c r="AO132" s="41">
        <f t="shared" si="207"/>
        <v>0</v>
      </c>
      <c r="AP132" s="42">
        <f t="shared" si="208"/>
        <v>0</v>
      </c>
      <c r="AV132" s="53">
        <f t="shared" si="233"/>
        <v>95460</v>
      </c>
      <c r="AW132" s="41">
        <f t="shared" si="210"/>
        <v>95460</v>
      </c>
      <c r="AX132" s="42">
        <f t="shared" si="211"/>
        <v>0</v>
      </c>
      <c r="BD132" s="53">
        <f t="shared" si="234"/>
        <v>677115</v>
      </c>
      <c r="BE132" s="41">
        <f t="shared" si="213"/>
        <v>677115</v>
      </c>
      <c r="BF132" s="42">
        <f t="shared" si="214"/>
        <v>0</v>
      </c>
      <c r="BL132" s="53">
        <f t="shared" si="235"/>
        <v>292382</v>
      </c>
      <c r="BM132" s="41">
        <f t="shared" si="216"/>
        <v>292382</v>
      </c>
      <c r="BN132" s="42">
        <f t="shared" si="217"/>
        <v>0</v>
      </c>
      <c r="BT132" s="53">
        <f t="shared" si="236"/>
        <v>26499</v>
      </c>
      <c r="BU132" s="41">
        <f t="shared" si="219"/>
        <v>26499</v>
      </c>
      <c r="BV132" s="42">
        <f t="shared" si="220"/>
        <v>0</v>
      </c>
      <c r="CB132" s="53">
        <f t="shared" si="237"/>
        <v>358234</v>
      </c>
      <c r="CC132" s="41">
        <f t="shared" si="222"/>
        <v>358234</v>
      </c>
      <c r="CD132" s="42">
        <f t="shared" si="223"/>
        <v>0</v>
      </c>
    </row>
    <row r="133" spans="6:82" x14ac:dyDescent="0.2">
      <c r="F133" s="53">
        <f t="shared" si="224"/>
        <v>0</v>
      </c>
      <c r="G133" s="41"/>
      <c r="H133" s="41"/>
      <c r="I133" s="41"/>
      <c r="J133" s="41">
        <f t="shared" si="225"/>
        <v>407813</v>
      </c>
      <c r="K133" s="42">
        <f t="shared" si="226"/>
        <v>-407813</v>
      </c>
      <c r="N133" s="53">
        <f t="shared" si="227"/>
        <v>0</v>
      </c>
      <c r="O133" s="41"/>
      <c r="P133" s="41"/>
      <c r="Q133" s="41"/>
      <c r="R133" s="41">
        <f t="shared" si="228"/>
        <v>407813</v>
      </c>
      <c r="S133" s="42">
        <f t="shared" si="229"/>
        <v>-407813</v>
      </c>
      <c r="Y133" s="53">
        <f t="shared" si="230"/>
        <v>0</v>
      </c>
      <c r="Z133" s="41">
        <f t="shared" si="201"/>
        <v>0</v>
      </c>
      <c r="AA133" s="42">
        <f t="shared" si="202"/>
        <v>0</v>
      </c>
      <c r="AG133" s="53">
        <f t="shared" si="231"/>
        <v>0</v>
      </c>
      <c r="AH133" s="41">
        <f t="shared" si="204"/>
        <v>0</v>
      </c>
      <c r="AI133" s="42">
        <f t="shared" si="205"/>
        <v>0</v>
      </c>
      <c r="AN133" s="53">
        <f t="shared" si="232"/>
        <v>0</v>
      </c>
      <c r="AO133" s="41">
        <f t="shared" si="207"/>
        <v>0</v>
      </c>
      <c r="AP133" s="42">
        <f t="shared" si="208"/>
        <v>0</v>
      </c>
      <c r="AV133" s="53">
        <f t="shared" si="233"/>
        <v>0</v>
      </c>
      <c r="AW133" s="41">
        <f t="shared" si="210"/>
        <v>0</v>
      </c>
      <c r="AX133" s="42">
        <f t="shared" si="211"/>
        <v>0</v>
      </c>
      <c r="BD133" s="53">
        <f t="shared" si="234"/>
        <v>0</v>
      </c>
      <c r="BE133" s="41">
        <f t="shared" si="213"/>
        <v>0</v>
      </c>
      <c r="BF133" s="42">
        <f t="shared" si="214"/>
        <v>0</v>
      </c>
      <c r="BL133" s="53">
        <f t="shared" si="235"/>
        <v>0</v>
      </c>
      <c r="BM133" s="41">
        <f t="shared" si="216"/>
        <v>0</v>
      </c>
      <c r="BN133" s="42">
        <f t="shared" si="217"/>
        <v>0</v>
      </c>
      <c r="BT133" s="53">
        <f t="shared" si="236"/>
        <v>0</v>
      </c>
      <c r="BU133" s="41">
        <f t="shared" si="219"/>
        <v>0</v>
      </c>
      <c r="BV133" s="42">
        <f t="shared" si="220"/>
        <v>0</v>
      </c>
      <c r="CB133" s="53">
        <f t="shared" si="237"/>
        <v>0</v>
      </c>
      <c r="CC133" s="41">
        <f t="shared" si="222"/>
        <v>0</v>
      </c>
      <c r="CD133" s="42">
        <f t="shared" si="223"/>
        <v>0</v>
      </c>
    </row>
    <row r="134" spans="6:82" x14ac:dyDescent="0.2">
      <c r="F134" s="53">
        <f t="shared" si="224"/>
        <v>0</v>
      </c>
      <c r="G134" s="41"/>
      <c r="H134" s="41"/>
      <c r="I134" s="41"/>
      <c r="J134" s="41">
        <f t="shared" si="225"/>
        <v>6410905.2999999998</v>
      </c>
      <c r="K134" s="42">
        <f t="shared" si="226"/>
        <v>-6410905.2999999998</v>
      </c>
      <c r="N134" s="53">
        <f t="shared" si="227"/>
        <v>0</v>
      </c>
      <c r="O134" s="41"/>
      <c r="P134" s="41"/>
      <c r="Q134" s="41"/>
      <c r="R134" s="41">
        <f t="shared" si="228"/>
        <v>6199559.2999999998</v>
      </c>
      <c r="S134" s="42">
        <f t="shared" si="229"/>
        <v>-6199559.2999999998</v>
      </c>
      <c r="Y134" s="53">
        <f t="shared" si="230"/>
        <v>176855</v>
      </c>
      <c r="Z134" s="41">
        <f t="shared" si="201"/>
        <v>176855</v>
      </c>
      <c r="AA134" s="42">
        <f t="shared" si="202"/>
        <v>0</v>
      </c>
      <c r="AG134" s="53">
        <f t="shared" si="231"/>
        <v>2202</v>
      </c>
      <c r="AH134" s="41">
        <f t="shared" si="204"/>
        <v>2202</v>
      </c>
      <c r="AI134" s="42">
        <f t="shared" si="205"/>
        <v>0</v>
      </c>
      <c r="AN134" s="53">
        <f t="shared" si="232"/>
        <v>0</v>
      </c>
      <c r="AO134" s="41">
        <f t="shared" si="207"/>
        <v>0</v>
      </c>
      <c r="AP134" s="42">
        <f t="shared" si="208"/>
        <v>0</v>
      </c>
      <c r="AV134" s="53">
        <f t="shared" si="233"/>
        <v>0</v>
      </c>
      <c r="AW134" s="41">
        <f t="shared" si="210"/>
        <v>0</v>
      </c>
      <c r="AX134" s="42">
        <f t="shared" si="211"/>
        <v>0</v>
      </c>
      <c r="BD134" s="53">
        <f t="shared" si="234"/>
        <v>1789</v>
      </c>
      <c r="BE134" s="41">
        <f t="shared" si="213"/>
        <v>1789</v>
      </c>
      <c r="BF134" s="42">
        <f t="shared" si="214"/>
        <v>0</v>
      </c>
      <c r="BL134" s="53">
        <f t="shared" si="235"/>
        <v>199</v>
      </c>
      <c r="BM134" s="41">
        <f t="shared" si="216"/>
        <v>199</v>
      </c>
      <c r="BN134" s="42">
        <f t="shared" si="217"/>
        <v>0</v>
      </c>
      <c r="BT134" s="53">
        <f t="shared" si="236"/>
        <v>1275</v>
      </c>
      <c r="BU134" s="41">
        <f t="shared" si="219"/>
        <v>1275</v>
      </c>
      <c r="BV134" s="42">
        <f t="shared" si="220"/>
        <v>0</v>
      </c>
      <c r="CB134" s="53">
        <f t="shared" si="237"/>
        <v>315</v>
      </c>
      <c r="CC134" s="41">
        <f t="shared" si="222"/>
        <v>315</v>
      </c>
      <c r="CD134" s="42">
        <f t="shared" si="223"/>
        <v>0</v>
      </c>
    </row>
    <row r="135" spans="6:82" x14ac:dyDescent="0.2">
      <c r="F135" s="53">
        <f t="shared" si="224"/>
        <v>0</v>
      </c>
      <c r="G135" s="41"/>
      <c r="H135" s="41"/>
      <c r="I135" s="41"/>
      <c r="J135" s="41">
        <f t="shared" si="225"/>
        <v>2337998</v>
      </c>
      <c r="K135" s="42">
        <f t="shared" si="226"/>
        <v>-2337998</v>
      </c>
      <c r="N135" s="53">
        <f t="shared" si="227"/>
        <v>0</v>
      </c>
      <c r="O135" s="41"/>
      <c r="P135" s="41"/>
      <c r="Q135" s="41"/>
      <c r="R135" s="41">
        <f t="shared" si="228"/>
        <v>2128310</v>
      </c>
      <c r="S135" s="42">
        <f t="shared" si="229"/>
        <v>-2128310</v>
      </c>
      <c r="Y135" s="53">
        <f t="shared" si="230"/>
        <v>175197</v>
      </c>
      <c r="Z135" s="41">
        <f t="shared" si="201"/>
        <v>175197</v>
      </c>
      <c r="AA135" s="42">
        <f t="shared" si="202"/>
        <v>0</v>
      </c>
      <c r="AG135" s="53">
        <f t="shared" si="231"/>
        <v>2202</v>
      </c>
      <c r="AH135" s="41">
        <f t="shared" si="204"/>
        <v>2202</v>
      </c>
      <c r="AI135" s="42">
        <f t="shared" si="205"/>
        <v>0</v>
      </c>
      <c r="AN135" s="53">
        <f t="shared" si="232"/>
        <v>0</v>
      </c>
      <c r="AO135" s="41">
        <f t="shared" si="207"/>
        <v>0</v>
      </c>
      <c r="AP135" s="42">
        <f t="shared" si="208"/>
        <v>0</v>
      </c>
      <c r="AV135" s="53">
        <f t="shared" si="233"/>
        <v>0</v>
      </c>
      <c r="AW135" s="41">
        <f t="shared" si="210"/>
        <v>0</v>
      </c>
      <c r="AX135" s="42">
        <f t="shared" si="211"/>
        <v>0</v>
      </c>
      <c r="BD135" s="53">
        <f t="shared" si="234"/>
        <v>1789</v>
      </c>
      <c r="BE135" s="41">
        <f t="shared" si="213"/>
        <v>1789</v>
      </c>
      <c r="BF135" s="42">
        <f t="shared" si="214"/>
        <v>0</v>
      </c>
      <c r="BL135" s="53">
        <f t="shared" si="235"/>
        <v>199</v>
      </c>
      <c r="BM135" s="41">
        <f t="shared" si="216"/>
        <v>199</v>
      </c>
      <c r="BN135" s="42">
        <f t="shared" si="217"/>
        <v>0</v>
      </c>
      <c r="BT135" s="53">
        <f t="shared" si="236"/>
        <v>1275</v>
      </c>
      <c r="BU135" s="41">
        <f t="shared" si="219"/>
        <v>1275</v>
      </c>
      <c r="BV135" s="42">
        <f t="shared" si="220"/>
        <v>0</v>
      </c>
      <c r="CB135" s="53">
        <f t="shared" si="237"/>
        <v>315</v>
      </c>
      <c r="CC135" s="41">
        <f t="shared" si="222"/>
        <v>315</v>
      </c>
      <c r="CD135" s="42">
        <f t="shared" si="223"/>
        <v>0</v>
      </c>
    </row>
    <row r="136" spans="6:82" x14ac:dyDescent="0.2">
      <c r="F136" s="53">
        <f t="shared" si="224"/>
        <v>0</v>
      </c>
      <c r="G136" s="41"/>
      <c r="H136" s="41"/>
      <c r="I136" s="41"/>
      <c r="J136" s="41">
        <f t="shared" si="225"/>
        <v>0</v>
      </c>
      <c r="K136" s="42">
        <f t="shared" si="226"/>
        <v>0</v>
      </c>
      <c r="N136" s="53">
        <f t="shared" si="227"/>
        <v>0</v>
      </c>
      <c r="O136" s="41"/>
      <c r="P136" s="41"/>
      <c r="Q136" s="41"/>
      <c r="R136" s="41">
        <f t="shared" si="228"/>
        <v>0</v>
      </c>
      <c r="S136" s="42">
        <f t="shared" si="229"/>
        <v>0</v>
      </c>
      <c r="Y136" s="53">
        <f t="shared" si="230"/>
        <v>0</v>
      </c>
      <c r="Z136" s="41">
        <f t="shared" si="201"/>
        <v>0</v>
      </c>
      <c r="AA136" s="42">
        <f t="shared" si="202"/>
        <v>0</v>
      </c>
      <c r="AG136" s="53">
        <f t="shared" si="231"/>
        <v>0</v>
      </c>
      <c r="AH136" s="41">
        <f t="shared" si="204"/>
        <v>0</v>
      </c>
      <c r="AI136" s="42">
        <f t="shared" si="205"/>
        <v>0</v>
      </c>
      <c r="AN136" s="53">
        <f t="shared" si="232"/>
        <v>0</v>
      </c>
      <c r="AO136" s="41">
        <f t="shared" si="207"/>
        <v>0</v>
      </c>
      <c r="AP136" s="42">
        <f t="shared" si="208"/>
        <v>0</v>
      </c>
      <c r="AV136" s="53">
        <f t="shared" si="233"/>
        <v>0</v>
      </c>
      <c r="AW136" s="41">
        <f t="shared" si="210"/>
        <v>0</v>
      </c>
      <c r="AX136" s="42">
        <f t="shared" si="211"/>
        <v>0</v>
      </c>
      <c r="BD136" s="53">
        <f t="shared" si="234"/>
        <v>0</v>
      </c>
      <c r="BE136" s="41">
        <f t="shared" si="213"/>
        <v>0</v>
      </c>
      <c r="BF136" s="42">
        <f t="shared" si="214"/>
        <v>0</v>
      </c>
      <c r="BL136" s="53">
        <f t="shared" si="235"/>
        <v>0</v>
      </c>
      <c r="BM136" s="41">
        <f t="shared" si="216"/>
        <v>0</v>
      </c>
      <c r="BN136" s="42">
        <f t="shared" si="217"/>
        <v>0</v>
      </c>
      <c r="BT136" s="53">
        <f t="shared" si="236"/>
        <v>0</v>
      </c>
      <c r="BU136" s="41">
        <f t="shared" si="219"/>
        <v>0</v>
      </c>
      <c r="BV136" s="42">
        <f t="shared" si="220"/>
        <v>0</v>
      </c>
      <c r="CB136" s="53">
        <f t="shared" si="237"/>
        <v>0</v>
      </c>
      <c r="CC136" s="41">
        <f t="shared" si="222"/>
        <v>0</v>
      </c>
      <c r="CD136" s="42">
        <f t="shared" si="223"/>
        <v>0</v>
      </c>
    </row>
    <row r="137" spans="6:82" x14ac:dyDescent="0.2">
      <c r="F137" s="53">
        <f t="shared" si="224"/>
        <v>0</v>
      </c>
      <c r="G137" s="41"/>
      <c r="H137" s="41"/>
      <c r="I137" s="41"/>
      <c r="J137" s="41">
        <f t="shared" si="225"/>
        <v>0</v>
      </c>
      <c r="K137" s="42">
        <f t="shared" si="226"/>
        <v>0</v>
      </c>
      <c r="N137" s="53">
        <f t="shared" si="227"/>
        <v>0</v>
      </c>
      <c r="O137" s="41"/>
      <c r="P137" s="41"/>
      <c r="Q137" s="41"/>
      <c r="R137" s="41">
        <f t="shared" si="228"/>
        <v>0</v>
      </c>
      <c r="S137" s="42">
        <f t="shared" si="229"/>
        <v>0</v>
      </c>
      <c r="Y137" s="53">
        <f t="shared" si="230"/>
        <v>0</v>
      </c>
      <c r="Z137" s="41">
        <f t="shared" si="201"/>
        <v>0</v>
      </c>
      <c r="AA137" s="42">
        <f t="shared" si="202"/>
        <v>0</v>
      </c>
      <c r="AG137" s="53">
        <f t="shared" si="231"/>
        <v>0</v>
      </c>
      <c r="AH137" s="41">
        <f t="shared" si="204"/>
        <v>0</v>
      </c>
      <c r="AI137" s="42">
        <f t="shared" si="205"/>
        <v>0</v>
      </c>
      <c r="AN137" s="53">
        <f t="shared" si="232"/>
        <v>0</v>
      </c>
      <c r="AO137" s="41">
        <f t="shared" si="207"/>
        <v>0</v>
      </c>
      <c r="AP137" s="42">
        <f t="shared" si="208"/>
        <v>0</v>
      </c>
      <c r="AV137" s="53">
        <f t="shared" si="233"/>
        <v>0</v>
      </c>
      <c r="AW137" s="41">
        <f t="shared" si="210"/>
        <v>0</v>
      </c>
      <c r="AX137" s="42">
        <f t="shared" si="211"/>
        <v>0</v>
      </c>
      <c r="BD137" s="53">
        <f t="shared" si="234"/>
        <v>0</v>
      </c>
      <c r="BE137" s="41">
        <f t="shared" si="213"/>
        <v>0</v>
      </c>
      <c r="BF137" s="42">
        <f t="shared" si="214"/>
        <v>0</v>
      </c>
      <c r="BL137" s="53">
        <f t="shared" si="235"/>
        <v>0</v>
      </c>
      <c r="BM137" s="41">
        <f t="shared" si="216"/>
        <v>0</v>
      </c>
      <c r="BN137" s="42">
        <f t="shared" si="217"/>
        <v>0</v>
      </c>
      <c r="BT137" s="53">
        <f t="shared" si="236"/>
        <v>0</v>
      </c>
      <c r="BU137" s="41">
        <f t="shared" si="219"/>
        <v>0</v>
      </c>
      <c r="BV137" s="42">
        <f t="shared" si="220"/>
        <v>0</v>
      </c>
      <c r="CB137" s="53">
        <f t="shared" si="237"/>
        <v>0</v>
      </c>
      <c r="CC137" s="41">
        <f t="shared" si="222"/>
        <v>0</v>
      </c>
      <c r="CD137" s="42">
        <f t="shared" si="223"/>
        <v>0</v>
      </c>
    </row>
    <row r="138" spans="6:82" x14ac:dyDescent="0.2">
      <c r="F138" s="53">
        <f t="shared" si="224"/>
        <v>0</v>
      </c>
      <c r="G138" s="41"/>
      <c r="H138" s="41"/>
      <c r="I138" s="41"/>
      <c r="J138" s="41">
        <f t="shared" si="225"/>
        <v>71087</v>
      </c>
      <c r="K138" s="42">
        <f t="shared" si="226"/>
        <v>-71087</v>
      </c>
      <c r="N138" s="53">
        <f t="shared" si="227"/>
        <v>0</v>
      </c>
      <c r="O138" s="41"/>
      <c r="P138" s="41"/>
      <c r="Q138" s="41"/>
      <c r="R138" s="41">
        <f t="shared" si="228"/>
        <v>71087</v>
      </c>
      <c r="S138" s="42">
        <f t="shared" si="229"/>
        <v>-71087</v>
      </c>
      <c r="Y138" s="53">
        <f t="shared" si="230"/>
        <v>0</v>
      </c>
      <c r="Z138" s="41">
        <f t="shared" si="201"/>
        <v>0</v>
      </c>
      <c r="AA138" s="42">
        <f t="shared" si="202"/>
        <v>0</v>
      </c>
      <c r="AG138" s="53">
        <f t="shared" si="231"/>
        <v>0</v>
      </c>
      <c r="AH138" s="41">
        <f t="shared" si="204"/>
        <v>0</v>
      </c>
      <c r="AI138" s="42">
        <f t="shared" si="205"/>
        <v>0</v>
      </c>
      <c r="AN138" s="53">
        <f t="shared" si="232"/>
        <v>0</v>
      </c>
      <c r="AO138" s="41">
        <f t="shared" si="207"/>
        <v>0</v>
      </c>
      <c r="AP138" s="42">
        <f t="shared" si="208"/>
        <v>0</v>
      </c>
      <c r="AV138" s="53">
        <f t="shared" si="233"/>
        <v>0</v>
      </c>
      <c r="AW138" s="41">
        <f t="shared" si="210"/>
        <v>0</v>
      </c>
      <c r="AX138" s="42">
        <f t="shared" si="211"/>
        <v>0</v>
      </c>
      <c r="BD138" s="53">
        <f t="shared" si="234"/>
        <v>0</v>
      </c>
      <c r="BE138" s="41">
        <f t="shared" si="213"/>
        <v>0</v>
      </c>
      <c r="BF138" s="42">
        <f t="shared" si="214"/>
        <v>0</v>
      </c>
      <c r="BL138" s="53">
        <f t="shared" si="235"/>
        <v>0</v>
      </c>
      <c r="BM138" s="41">
        <f t="shared" si="216"/>
        <v>0</v>
      </c>
      <c r="BN138" s="42">
        <f t="shared" si="217"/>
        <v>0</v>
      </c>
      <c r="BT138" s="53">
        <f t="shared" si="236"/>
        <v>0</v>
      </c>
      <c r="BU138" s="41">
        <f t="shared" si="219"/>
        <v>0</v>
      </c>
      <c r="BV138" s="42">
        <f t="shared" si="220"/>
        <v>0</v>
      </c>
      <c r="CB138" s="53">
        <f t="shared" si="237"/>
        <v>0</v>
      </c>
      <c r="CC138" s="41">
        <f t="shared" si="222"/>
        <v>0</v>
      </c>
      <c r="CD138" s="42">
        <f t="shared" si="223"/>
        <v>0</v>
      </c>
    </row>
    <row r="139" spans="6:82" x14ac:dyDescent="0.2">
      <c r="F139" s="53">
        <f t="shared" si="224"/>
        <v>0</v>
      </c>
      <c r="G139" s="41"/>
      <c r="H139" s="41"/>
      <c r="I139" s="41"/>
      <c r="J139" s="41">
        <f t="shared" si="225"/>
        <v>2000</v>
      </c>
      <c r="K139" s="42">
        <f t="shared" si="226"/>
        <v>-2000</v>
      </c>
      <c r="N139" s="53">
        <f t="shared" si="227"/>
        <v>0</v>
      </c>
      <c r="O139" s="41"/>
      <c r="P139" s="41"/>
      <c r="Q139" s="41"/>
      <c r="R139" s="41">
        <f t="shared" si="228"/>
        <v>2000</v>
      </c>
      <c r="S139" s="42">
        <f t="shared" si="229"/>
        <v>-2000</v>
      </c>
      <c r="Y139" s="53">
        <f t="shared" si="230"/>
        <v>0</v>
      </c>
      <c r="Z139" s="41">
        <f t="shared" si="201"/>
        <v>0</v>
      </c>
      <c r="AA139" s="42">
        <f t="shared" si="202"/>
        <v>0</v>
      </c>
      <c r="AG139" s="53">
        <f t="shared" si="231"/>
        <v>0</v>
      </c>
      <c r="AH139" s="41">
        <f t="shared" si="204"/>
        <v>0</v>
      </c>
      <c r="AI139" s="42">
        <f t="shared" si="205"/>
        <v>0</v>
      </c>
      <c r="AN139" s="53">
        <f t="shared" si="232"/>
        <v>0</v>
      </c>
      <c r="AO139" s="41">
        <f t="shared" si="207"/>
        <v>0</v>
      </c>
      <c r="AP139" s="42">
        <f t="shared" si="208"/>
        <v>0</v>
      </c>
      <c r="AV139" s="53">
        <f t="shared" si="233"/>
        <v>0</v>
      </c>
      <c r="AW139" s="41">
        <f t="shared" si="210"/>
        <v>0</v>
      </c>
      <c r="AX139" s="42">
        <f t="shared" si="211"/>
        <v>0</v>
      </c>
      <c r="BD139" s="53">
        <f t="shared" si="234"/>
        <v>0</v>
      </c>
      <c r="BE139" s="41">
        <f t="shared" si="213"/>
        <v>0</v>
      </c>
      <c r="BF139" s="42">
        <f t="shared" si="214"/>
        <v>0</v>
      </c>
      <c r="BL139" s="53">
        <f t="shared" si="235"/>
        <v>0</v>
      </c>
      <c r="BM139" s="41">
        <f t="shared" si="216"/>
        <v>0</v>
      </c>
      <c r="BN139" s="42">
        <f t="shared" si="217"/>
        <v>0</v>
      </c>
      <c r="BT139" s="53">
        <f t="shared" si="236"/>
        <v>0</v>
      </c>
      <c r="BU139" s="41">
        <f t="shared" si="219"/>
        <v>0</v>
      </c>
      <c r="BV139" s="42">
        <f t="shared" si="220"/>
        <v>0</v>
      </c>
      <c r="CB139" s="53">
        <f t="shared" si="237"/>
        <v>0</v>
      </c>
      <c r="CC139" s="41">
        <f t="shared" si="222"/>
        <v>0</v>
      </c>
      <c r="CD139" s="42">
        <f t="shared" si="223"/>
        <v>0</v>
      </c>
    </row>
    <row r="140" spans="6:82" x14ac:dyDescent="0.2">
      <c r="F140" s="53">
        <f t="shared" si="224"/>
        <v>0</v>
      </c>
      <c r="G140" s="41"/>
      <c r="H140" s="41"/>
      <c r="I140" s="41"/>
      <c r="J140" s="41">
        <f t="shared" si="225"/>
        <v>2219180</v>
      </c>
      <c r="K140" s="42">
        <f t="shared" si="226"/>
        <v>-2219180</v>
      </c>
      <c r="N140" s="53">
        <f t="shared" si="227"/>
        <v>0</v>
      </c>
      <c r="O140" s="41"/>
      <c r="P140" s="41"/>
      <c r="Q140" s="41"/>
      <c r="R140" s="41">
        <f t="shared" si="228"/>
        <v>2217522</v>
      </c>
      <c r="S140" s="42">
        <f t="shared" si="229"/>
        <v>-2217522</v>
      </c>
      <c r="Y140" s="53">
        <f t="shared" si="230"/>
        <v>1658</v>
      </c>
      <c r="Z140" s="41">
        <f t="shared" si="201"/>
        <v>1658</v>
      </c>
      <c r="AA140" s="42">
        <f t="shared" si="202"/>
        <v>0</v>
      </c>
      <c r="AG140" s="53">
        <f t="shared" si="231"/>
        <v>0</v>
      </c>
      <c r="AH140" s="41">
        <f t="shared" si="204"/>
        <v>0</v>
      </c>
      <c r="AI140" s="42">
        <f t="shared" si="205"/>
        <v>0</v>
      </c>
      <c r="AN140" s="53">
        <f t="shared" si="232"/>
        <v>0</v>
      </c>
      <c r="AO140" s="41">
        <f t="shared" si="207"/>
        <v>0</v>
      </c>
      <c r="AP140" s="42">
        <f t="shared" si="208"/>
        <v>0</v>
      </c>
      <c r="AV140" s="53">
        <f t="shared" si="233"/>
        <v>0</v>
      </c>
      <c r="AW140" s="41">
        <f t="shared" si="210"/>
        <v>0</v>
      </c>
      <c r="AX140" s="42">
        <f t="shared" si="211"/>
        <v>0</v>
      </c>
      <c r="BD140" s="53">
        <f t="shared" si="234"/>
        <v>0</v>
      </c>
      <c r="BE140" s="41">
        <f t="shared" si="213"/>
        <v>0</v>
      </c>
      <c r="BF140" s="42">
        <f t="shared" si="214"/>
        <v>0</v>
      </c>
      <c r="BL140" s="53">
        <f t="shared" si="235"/>
        <v>0</v>
      </c>
      <c r="BM140" s="41">
        <f t="shared" si="216"/>
        <v>0</v>
      </c>
      <c r="BN140" s="42">
        <f t="shared" si="217"/>
        <v>0</v>
      </c>
      <c r="BT140" s="53">
        <f t="shared" si="236"/>
        <v>0</v>
      </c>
      <c r="BU140" s="41">
        <f t="shared" si="219"/>
        <v>0</v>
      </c>
      <c r="BV140" s="42">
        <f t="shared" si="220"/>
        <v>0</v>
      </c>
      <c r="CB140" s="53">
        <f t="shared" si="237"/>
        <v>0</v>
      </c>
      <c r="CC140" s="41">
        <f t="shared" si="222"/>
        <v>0</v>
      </c>
      <c r="CD140" s="42">
        <f t="shared" si="223"/>
        <v>0</v>
      </c>
    </row>
    <row r="141" spans="6:82" x14ac:dyDescent="0.2">
      <c r="F141" s="53">
        <f t="shared" si="224"/>
        <v>0</v>
      </c>
      <c r="G141" s="41"/>
      <c r="H141" s="41"/>
      <c r="I141" s="41"/>
      <c r="J141" s="41">
        <f t="shared" si="225"/>
        <v>1780640.3</v>
      </c>
      <c r="K141" s="42">
        <f t="shared" si="226"/>
        <v>-1780640.3</v>
      </c>
      <c r="N141" s="53">
        <f t="shared" si="227"/>
        <v>0</v>
      </c>
      <c r="O141" s="41"/>
      <c r="P141" s="41"/>
      <c r="Q141" s="41"/>
      <c r="R141" s="41">
        <f t="shared" si="228"/>
        <v>1780640.3</v>
      </c>
      <c r="S141" s="42">
        <f t="shared" si="229"/>
        <v>-1780640.3</v>
      </c>
      <c r="Y141" s="53">
        <f t="shared" si="230"/>
        <v>0</v>
      </c>
      <c r="Z141" s="41">
        <f t="shared" si="201"/>
        <v>0</v>
      </c>
      <c r="AA141" s="42">
        <f t="shared" si="202"/>
        <v>0</v>
      </c>
      <c r="AG141" s="53">
        <f t="shared" si="231"/>
        <v>0</v>
      </c>
      <c r="AH141" s="41">
        <f t="shared" si="204"/>
        <v>0</v>
      </c>
      <c r="AI141" s="42">
        <f t="shared" si="205"/>
        <v>0</v>
      </c>
      <c r="AN141" s="53">
        <f t="shared" si="232"/>
        <v>0</v>
      </c>
      <c r="AO141" s="41">
        <f t="shared" si="207"/>
        <v>0</v>
      </c>
      <c r="AP141" s="42">
        <f t="shared" si="208"/>
        <v>0</v>
      </c>
      <c r="AV141" s="53">
        <f t="shared" si="233"/>
        <v>0</v>
      </c>
      <c r="AW141" s="41">
        <f t="shared" si="210"/>
        <v>0</v>
      </c>
      <c r="AX141" s="42">
        <f t="shared" si="211"/>
        <v>0</v>
      </c>
      <c r="BD141" s="53">
        <f t="shared" si="234"/>
        <v>0</v>
      </c>
      <c r="BE141" s="41">
        <f t="shared" si="213"/>
        <v>0</v>
      </c>
      <c r="BF141" s="42">
        <f t="shared" si="214"/>
        <v>0</v>
      </c>
      <c r="BL141" s="53">
        <f t="shared" si="235"/>
        <v>0</v>
      </c>
      <c r="BM141" s="41">
        <f t="shared" si="216"/>
        <v>0</v>
      </c>
      <c r="BN141" s="42">
        <f t="shared" si="217"/>
        <v>0</v>
      </c>
      <c r="BT141" s="53">
        <f t="shared" si="236"/>
        <v>0</v>
      </c>
      <c r="BU141" s="41">
        <f t="shared" si="219"/>
        <v>0</v>
      </c>
      <c r="BV141" s="42">
        <f t="shared" si="220"/>
        <v>0</v>
      </c>
      <c r="CB141" s="53">
        <f t="shared" si="237"/>
        <v>0</v>
      </c>
      <c r="CC141" s="41">
        <f t="shared" si="222"/>
        <v>0</v>
      </c>
      <c r="CD141" s="42">
        <f t="shared" si="223"/>
        <v>0</v>
      </c>
    </row>
    <row r="142" spans="6:82" x14ac:dyDescent="0.2">
      <c r="F142" s="53">
        <f t="shared" si="224"/>
        <v>0</v>
      </c>
      <c r="G142" s="41"/>
      <c r="H142" s="41"/>
      <c r="I142" s="41"/>
      <c r="J142" s="41">
        <f t="shared" si="225"/>
        <v>32357306.700000003</v>
      </c>
      <c r="K142" s="42">
        <f t="shared" si="226"/>
        <v>-32357306.700000003</v>
      </c>
      <c r="N142" s="53">
        <f t="shared" si="227"/>
        <v>0</v>
      </c>
      <c r="O142" s="41"/>
      <c r="P142" s="41"/>
      <c r="Q142" s="41"/>
      <c r="R142" s="41">
        <f t="shared" si="228"/>
        <v>14971183.700000001</v>
      </c>
      <c r="S142" s="42">
        <f t="shared" si="229"/>
        <v>-14971183.700000001</v>
      </c>
      <c r="Y142" s="53">
        <f t="shared" si="230"/>
        <v>4603529</v>
      </c>
      <c r="Z142" s="41">
        <f t="shared" si="201"/>
        <v>4603529</v>
      </c>
      <c r="AA142" s="42">
        <f t="shared" si="202"/>
        <v>0</v>
      </c>
      <c r="AG142" s="53">
        <f t="shared" si="231"/>
        <v>4838953.2</v>
      </c>
      <c r="AH142" s="41">
        <f t="shared" si="204"/>
        <v>4838953.2</v>
      </c>
      <c r="AI142" s="42">
        <f t="shared" si="205"/>
        <v>0</v>
      </c>
      <c r="AN142" s="53">
        <f t="shared" si="232"/>
        <v>0</v>
      </c>
      <c r="AO142" s="41">
        <f t="shared" si="207"/>
        <v>0</v>
      </c>
      <c r="AP142" s="42">
        <f t="shared" si="208"/>
        <v>0</v>
      </c>
      <c r="AV142" s="53">
        <f t="shared" si="233"/>
        <v>411867</v>
      </c>
      <c r="AW142" s="41">
        <f t="shared" si="210"/>
        <v>411867</v>
      </c>
      <c r="AX142" s="42">
        <f t="shared" si="211"/>
        <v>0</v>
      </c>
      <c r="BD142" s="53">
        <f t="shared" si="234"/>
        <v>3817570.8</v>
      </c>
      <c r="BE142" s="41">
        <f t="shared" si="213"/>
        <v>3817570.8</v>
      </c>
      <c r="BF142" s="42">
        <f t="shared" si="214"/>
        <v>0</v>
      </c>
      <c r="BL142" s="53">
        <f t="shared" si="235"/>
        <v>2338998</v>
      </c>
      <c r="BM142" s="41">
        <f t="shared" si="216"/>
        <v>2338998</v>
      </c>
      <c r="BN142" s="42">
        <f t="shared" si="217"/>
        <v>0</v>
      </c>
      <c r="BT142" s="53">
        <f t="shared" si="236"/>
        <v>543394.80000000005</v>
      </c>
      <c r="BU142" s="41">
        <f t="shared" si="219"/>
        <v>543394.80000000005</v>
      </c>
      <c r="BV142" s="42">
        <f t="shared" si="220"/>
        <v>0</v>
      </c>
      <c r="CB142" s="53">
        <f t="shared" si="237"/>
        <v>935178</v>
      </c>
      <c r="CC142" s="41">
        <f t="shared" si="222"/>
        <v>935178</v>
      </c>
      <c r="CD142" s="42">
        <f t="shared" si="223"/>
        <v>0</v>
      </c>
    </row>
    <row r="143" spans="6:82" x14ac:dyDescent="0.2">
      <c r="F143" s="53">
        <f t="shared" si="224"/>
        <v>0</v>
      </c>
      <c r="G143" s="41"/>
      <c r="H143" s="41"/>
      <c r="I143" s="41"/>
      <c r="J143" s="41">
        <f t="shared" si="225"/>
        <v>3293394</v>
      </c>
      <c r="K143" s="42">
        <f t="shared" si="226"/>
        <v>-3293394</v>
      </c>
      <c r="N143" s="53">
        <f t="shared" si="227"/>
        <v>0</v>
      </c>
      <c r="O143" s="41"/>
      <c r="P143" s="41"/>
      <c r="Q143" s="41"/>
      <c r="R143" s="41">
        <f t="shared" si="228"/>
        <v>2943470</v>
      </c>
      <c r="S143" s="42">
        <f t="shared" si="229"/>
        <v>-2943470</v>
      </c>
      <c r="Y143" s="53">
        <f t="shared" si="230"/>
        <v>250961</v>
      </c>
      <c r="Z143" s="41">
        <f t="shared" si="201"/>
        <v>250961</v>
      </c>
      <c r="AA143" s="42">
        <f t="shared" si="202"/>
        <v>0</v>
      </c>
      <c r="AG143" s="53">
        <f t="shared" si="231"/>
        <v>95686</v>
      </c>
      <c r="AH143" s="41">
        <f t="shared" si="204"/>
        <v>95686</v>
      </c>
      <c r="AI143" s="42">
        <f t="shared" si="205"/>
        <v>0</v>
      </c>
      <c r="AN143" s="53">
        <f t="shared" si="232"/>
        <v>0</v>
      </c>
      <c r="AO143" s="41">
        <f t="shared" si="207"/>
        <v>0</v>
      </c>
      <c r="AP143" s="42">
        <f t="shared" si="208"/>
        <v>0</v>
      </c>
      <c r="AV143" s="53">
        <f t="shared" si="233"/>
        <v>741</v>
      </c>
      <c r="AW143" s="41">
        <f t="shared" si="210"/>
        <v>741</v>
      </c>
      <c r="AX143" s="42">
        <f t="shared" si="211"/>
        <v>0</v>
      </c>
      <c r="BD143" s="53">
        <f t="shared" si="234"/>
        <v>2261</v>
      </c>
      <c r="BE143" s="41">
        <f t="shared" si="213"/>
        <v>2261</v>
      </c>
      <c r="BF143" s="42">
        <f t="shared" si="214"/>
        <v>0</v>
      </c>
      <c r="BL143" s="53">
        <f t="shared" si="235"/>
        <v>2134</v>
      </c>
      <c r="BM143" s="41">
        <f t="shared" si="216"/>
        <v>2134</v>
      </c>
      <c r="BN143" s="42">
        <f t="shared" si="217"/>
        <v>0</v>
      </c>
      <c r="BT143" s="53">
        <f t="shared" si="236"/>
        <v>0</v>
      </c>
      <c r="BU143" s="41">
        <f t="shared" si="219"/>
        <v>0</v>
      </c>
      <c r="BV143" s="42">
        <f t="shared" si="220"/>
        <v>0</v>
      </c>
      <c r="CB143" s="53">
        <f t="shared" si="237"/>
        <v>127</v>
      </c>
      <c r="CC143" s="41">
        <f t="shared" si="222"/>
        <v>127</v>
      </c>
      <c r="CD143" s="42">
        <f t="shared" si="223"/>
        <v>0</v>
      </c>
    </row>
    <row r="144" spans="6:82" x14ac:dyDescent="0.2">
      <c r="F144" s="53">
        <f t="shared" si="224"/>
        <v>0</v>
      </c>
      <c r="G144" s="41"/>
      <c r="H144" s="41"/>
      <c r="I144" s="41"/>
      <c r="J144" s="41">
        <f t="shared" si="225"/>
        <v>2459579.4</v>
      </c>
      <c r="K144" s="42">
        <f t="shared" si="226"/>
        <v>-2459579.4</v>
      </c>
      <c r="N144" s="53">
        <f t="shared" si="227"/>
        <v>0</v>
      </c>
      <c r="O144" s="41"/>
      <c r="P144" s="41"/>
      <c r="Q144" s="41"/>
      <c r="R144" s="41">
        <f t="shared" si="228"/>
        <v>2432352.4</v>
      </c>
      <c r="S144" s="42">
        <f t="shared" si="229"/>
        <v>-2432352.4</v>
      </c>
      <c r="Y144" s="53">
        <f t="shared" si="230"/>
        <v>10956</v>
      </c>
      <c r="Z144" s="41">
        <f t="shared" si="201"/>
        <v>10956</v>
      </c>
      <c r="AA144" s="42">
        <f t="shared" si="202"/>
        <v>0</v>
      </c>
      <c r="AG144" s="53">
        <f t="shared" si="231"/>
        <v>16271</v>
      </c>
      <c r="AH144" s="41">
        <f t="shared" si="204"/>
        <v>16271</v>
      </c>
      <c r="AI144" s="42">
        <f t="shared" si="205"/>
        <v>0</v>
      </c>
      <c r="AN144" s="53">
        <f t="shared" si="232"/>
        <v>0</v>
      </c>
      <c r="AO144" s="41">
        <f t="shared" si="207"/>
        <v>0</v>
      </c>
      <c r="AP144" s="42">
        <f t="shared" si="208"/>
        <v>0</v>
      </c>
      <c r="AV144" s="53">
        <f t="shared" si="233"/>
        <v>0</v>
      </c>
      <c r="AW144" s="41">
        <f t="shared" si="210"/>
        <v>0</v>
      </c>
      <c r="AX144" s="42">
        <f t="shared" si="211"/>
        <v>0</v>
      </c>
      <c r="BD144" s="53">
        <f t="shared" si="234"/>
        <v>0</v>
      </c>
      <c r="BE144" s="41">
        <f t="shared" si="213"/>
        <v>0</v>
      </c>
      <c r="BF144" s="42">
        <f t="shared" si="214"/>
        <v>0</v>
      </c>
      <c r="BL144" s="53">
        <f t="shared" si="235"/>
        <v>0</v>
      </c>
      <c r="BM144" s="41">
        <f t="shared" si="216"/>
        <v>0</v>
      </c>
      <c r="BN144" s="42">
        <f t="shared" si="217"/>
        <v>0</v>
      </c>
      <c r="BT144" s="53">
        <f t="shared" si="236"/>
        <v>0</v>
      </c>
      <c r="BU144" s="41">
        <f t="shared" si="219"/>
        <v>0</v>
      </c>
      <c r="BV144" s="42">
        <f t="shared" si="220"/>
        <v>0</v>
      </c>
      <c r="CB144" s="53">
        <f t="shared" si="237"/>
        <v>0</v>
      </c>
      <c r="CC144" s="41">
        <f t="shared" si="222"/>
        <v>0</v>
      </c>
      <c r="CD144" s="42">
        <f t="shared" si="223"/>
        <v>0</v>
      </c>
    </row>
    <row r="145" spans="6:82" x14ac:dyDescent="0.2">
      <c r="F145" s="53">
        <f t="shared" si="224"/>
        <v>0</v>
      </c>
      <c r="G145" s="41"/>
      <c r="H145" s="41"/>
      <c r="I145" s="41"/>
      <c r="J145" s="41">
        <f t="shared" si="225"/>
        <v>296076.09999999998</v>
      </c>
      <c r="K145" s="42">
        <f t="shared" si="226"/>
        <v>-296076.09999999998</v>
      </c>
      <c r="N145" s="53">
        <f t="shared" si="227"/>
        <v>0</v>
      </c>
      <c r="O145" s="41"/>
      <c r="P145" s="41"/>
      <c r="Q145" s="41"/>
      <c r="R145" s="41">
        <f t="shared" si="228"/>
        <v>296076.09999999998</v>
      </c>
      <c r="S145" s="42">
        <f t="shared" si="229"/>
        <v>-296076.09999999998</v>
      </c>
      <c r="Y145" s="53">
        <f t="shared" si="230"/>
        <v>0</v>
      </c>
      <c r="Z145" s="41">
        <f t="shared" si="201"/>
        <v>0</v>
      </c>
      <c r="AA145" s="42">
        <f t="shared" si="202"/>
        <v>0</v>
      </c>
      <c r="AG145" s="53">
        <f t="shared" si="231"/>
        <v>0</v>
      </c>
      <c r="AH145" s="41">
        <f t="shared" si="204"/>
        <v>0</v>
      </c>
      <c r="AI145" s="42">
        <f t="shared" si="205"/>
        <v>0</v>
      </c>
      <c r="AN145" s="53">
        <f t="shared" si="232"/>
        <v>0</v>
      </c>
      <c r="AO145" s="41">
        <f t="shared" si="207"/>
        <v>0</v>
      </c>
      <c r="AP145" s="42">
        <f t="shared" si="208"/>
        <v>0</v>
      </c>
      <c r="AV145" s="53">
        <f t="shared" si="233"/>
        <v>0</v>
      </c>
      <c r="AW145" s="41">
        <f t="shared" si="210"/>
        <v>0</v>
      </c>
      <c r="AX145" s="42">
        <f t="shared" si="211"/>
        <v>0</v>
      </c>
      <c r="BD145" s="53">
        <f t="shared" si="234"/>
        <v>0</v>
      </c>
      <c r="BE145" s="41">
        <f t="shared" si="213"/>
        <v>0</v>
      </c>
      <c r="BF145" s="42">
        <f t="shared" si="214"/>
        <v>0</v>
      </c>
      <c r="BL145" s="53">
        <f t="shared" si="235"/>
        <v>0</v>
      </c>
      <c r="BM145" s="41">
        <f t="shared" si="216"/>
        <v>0</v>
      </c>
      <c r="BN145" s="42">
        <f t="shared" si="217"/>
        <v>0</v>
      </c>
      <c r="BT145" s="53">
        <f t="shared" si="236"/>
        <v>0</v>
      </c>
      <c r="BU145" s="41">
        <f t="shared" si="219"/>
        <v>0</v>
      </c>
      <c r="BV145" s="42">
        <f t="shared" si="220"/>
        <v>0</v>
      </c>
      <c r="CB145" s="53">
        <f t="shared" si="237"/>
        <v>0</v>
      </c>
      <c r="CC145" s="41">
        <f t="shared" si="222"/>
        <v>0</v>
      </c>
      <c r="CD145" s="42">
        <f t="shared" si="223"/>
        <v>0</v>
      </c>
    </row>
    <row r="146" spans="6:82" x14ac:dyDescent="0.2">
      <c r="F146" s="53">
        <f t="shared" si="224"/>
        <v>0</v>
      </c>
      <c r="G146" s="41"/>
      <c r="H146" s="41"/>
      <c r="I146" s="41"/>
      <c r="J146" s="41">
        <f t="shared" si="225"/>
        <v>0</v>
      </c>
      <c r="K146" s="42">
        <f t="shared" si="226"/>
        <v>0</v>
      </c>
      <c r="N146" s="53">
        <f t="shared" si="227"/>
        <v>0</v>
      </c>
      <c r="O146" s="41"/>
      <c r="P146" s="41"/>
      <c r="Q146" s="41"/>
      <c r="R146" s="41">
        <f t="shared" si="228"/>
        <v>0</v>
      </c>
      <c r="S146" s="42">
        <f t="shared" si="229"/>
        <v>0</v>
      </c>
      <c r="Y146" s="53">
        <f t="shared" si="230"/>
        <v>0</v>
      </c>
      <c r="Z146" s="41">
        <f t="shared" si="201"/>
        <v>0</v>
      </c>
      <c r="AA146" s="42">
        <f t="shared" si="202"/>
        <v>0</v>
      </c>
      <c r="AG146" s="53">
        <f t="shared" si="231"/>
        <v>0</v>
      </c>
      <c r="AH146" s="41">
        <f t="shared" si="204"/>
        <v>0</v>
      </c>
      <c r="AI146" s="42">
        <f t="shared" si="205"/>
        <v>0</v>
      </c>
      <c r="AN146" s="53">
        <f t="shared" si="232"/>
        <v>0</v>
      </c>
      <c r="AO146" s="41">
        <f t="shared" si="207"/>
        <v>0</v>
      </c>
      <c r="AP146" s="42">
        <f t="shared" si="208"/>
        <v>0</v>
      </c>
      <c r="AV146" s="53">
        <f t="shared" si="233"/>
        <v>0</v>
      </c>
      <c r="AW146" s="41">
        <f t="shared" si="210"/>
        <v>0</v>
      </c>
      <c r="AX146" s="42">
        <f t="shared" si="211"/>
        <v>0</v>
      </c>
      <c r="BD146" s="53">
        <f t="shared" si="234"/>
        <v>0</v>
      </c>
      <c r="BE146" s="41">
        <f t="shared" si="213"/>
        <v>0</v>
      </c>
      <c r="BF146" s="42">
        <f t="shared" si="214"/>
        <v>0</v>
      </c>
      <c r="BL146" s="53">
        <f t="shared" si="235"/>
        <v>0</v>
      </c>
      <c r="BM146" s="41">
        <f t="shared" si="216"/>
        <v>0</v>
      </c>
      <c r="BN146" s="42">
        <f t="shared" si="217"/>
        <v>0</v>
      </c>
      <c r="BT146" s="53">
        <f t="shared" si="236"/>
        <v>0</v>
      </c>
      <c r="BU146" s="41">
        <f t="shared" si="219"/>
        <v>0</v>
      </c>
      <c r="BV146" s="42">
        <f t="shared" si="220"/>
        <v>0</v>
      </c>
      <c r="CB146" s="53">
        <f t="shared" si="237"/>
        <v>0</v>
      </c>
      <c r="CC146" s="41">
        <f t="shared" si="222"/>
        <v>0</v>
      </c>
      <c r="CD146" s="42">
        <f t="shared" si="223"/>
        <v>0</v>
      </c>
    </row>
    <row r="147" spans="6:82" x14ac:dyDescent="0.2">
      <c r="F147" s="53">
        <f t="shared" si="224"/>
        <v>0</v>
      </c>
      <c r="G147" s="41"/>
      <c r="H147" s="41"/>
      <c r="I147" s="41"/>
      <c r="J147" s="41">
        <f t="shared" si="225"/>
        <v>575.1</v>
      </c>
      <c r="K147" s="42">
        <f t="shared" si="226"/>
        <v>-575.1</v>
      </c>
      <c r="N147" s="53">
        <f t="shared" si="227"/>
        <v>0</v>
      </c>
      <c r="O147" s="41"/>
      <c r="P147" s="41"/>
      <c r="Q147" s="41"/>
      <c r="R147" s="41">
        <f t="shared" si="228"/>
        <v>575.1</v>
      </c>
      <c r="S147" s="42">
        <f t="shared" si="229"/>
        <v>-575.1</v>
      </c>
      <c r="Y147" s="53">
        <f t="shared" si="230"/>
        <v>0</v>
      </c>
      <c r="Z147" s="41">
        <f t="shared" si="201"/>
        <v>0</v>
      </c>
      <c r="AA147" s="42">
        <f t="shared" si="202"/>
        <v>0</v>
      </c>
      <c r="AG147" s="53">
        <f t="shared" si="231"/>
        <v>0</v>
      </c>
      <c r="AH147" s="41">
        <f t="shared" si="204"/>
        <v>0</v>
      </c>
      <c r="AI147" s="42">
        <f t="shared" si="205"/>
        <v>0</v>
      </c>
      <c r="AN147" s="53">
        <f t="shared" si="232"/>
        <v>0</v>
      </c>
      <c r="AO147" s="41">
        <f t="shared" si="207"/>
        <v>0</v>
      </c>
      <c r="AP147" s="42">
        <f t="shared" si="208"/>
        <v>0</v>
      </c>
      <c r="AV147" s="53">
        <f t="shared" si="233"/>
        <v>0</v>
      </c>
      <c r="AW147" s="41">
        <f t="shared" si="210"/>
        <v>0</v>
      </c>
      <c r="AX147" s="42">
        <f t="shared" si="211"/>
        <v>0</v>
      </c>
      <c r="BD147" s="53">
        <f t="shared" si="234"/>
        <v>0</v>
      </c>
      <c r="BE147" s="41">
        <f t="shared" si="213"/>
        <v>0</v>
      </c>
      <c r="BF147" s="42">
        <f t="shared" si="214"/>
        <v>0</v>
      </c>
      <c r="BL147" s="53">
        <f t="shared" si="235"/>
        <v>0</v>
      </c>
      <c r="BM147" s="41">
        <f t="shared" si="216"/>
        <v>0</v>
      </c>
      <c r="BN147" s="42">
        <f t="shared" si="217"/>
        <v>0</v>
      </c>
      <c r="BT147" s="53">
        <f t="shared" si="236"/>
        <v>0</v>
      </c>
      <c r="BU147" s="41">
        <f t="shared" si="219"/>
        <v>0</v>
      </c>
      <c r="BV147" s="42">
        <f t="shared" si="220"/>
        <v>0</v>
      </c>
      <c r="CB147" s="53">
        <f t="shared" si="237"/>
        <v>0</v>
      </c>
      <c r="CC147" s="41">
        <f t="shared" si="222"/>
        <v>0</v>
      </c>
      <c r="CD147" s="42">
        <f t="shared" si="223"/>
        <v>0</v>
      </c>
    </row>
    <row r="148" spans="6:82" x14ac:dyDescent="0.2">
      <c r="F148" s="53">
        <f t="shared" si="224"/>
        <v>0</v>
      </c>
      <c r="G148" s="41"/>
      <c r="H148" s="41"/>
      <c r="I148" s="41"/>
      <c r="J148" s="41">
        <f t="shared" si="225"/>
        <v>245473</v>
      </c>
      <c r="K148" s="42">
        <f t="shared" si="226"/>
        <v>-245473</v>
      </c>
      <c r="N148" s="53">
        <f t="shared" si="227"/>
        <v>0</v>
      </c>
      <c r="O148" s="41"/>
      <c r="P148" s="41"/>
      <c r="Q148" s="41"/>
      <c r="R148" s="41">
        <f t="shared" si="228"/>
        <v>245473</v>
      </c>
      <c r="S148" s="42">
        <f t="shared" si="229"/>
        <v>-245473</v>
      </c>
      <c r="Y148" s="53">
        <f t="shared" si="230"/>
        <v>0</v>
      </c>
      <c r="Z148" s="41">
        <f t="shared" si="201"/>
        <v>0</v>
      </c>
      <c r="AA148" s="42">
        <f t="shared" si="202"/>
        <v>0</v>
      </c>
      <c r="AG148" s="53">
        <f t="shared" si="231"/>
        <v>0</v>
      </c>
      <c r="AH148" s="41">
        <f t="shared" si="204"/>
        <v>0</v>
      </c>
      <c r="AI148" s="42">
        <f t="shared" si="205"/>
        <v>0</v>
      </c>
      <c r="AN148" s="53">
        <f t="shared" si="232"/>
        <v>0</v>
      </c>
      <c r="AO148" s="41">
        <f t="shared" si="207"/>
        <v>0</v>
      </c>
      <c r="AP148" s="42">
        <f t="shared" si="208"/>
        <v>0</v>
      </c>
      <c r="AV148" s="53">
        <f t="shared" si="233"/>
        <v>0</v>
      </c>
      <c r="AW148" s="41">
        <f t="shared" si="210"/>
        <v>0</v>
      </c>
      <c r="AX148" s="42">
        <f t="shared" si="211"/>
        <v>0</v>
      </c>
      <c r="BD148" s="53">
        <f t="shared" si="234"/>
        <v>0</v>
      </c>
      <c r="BE148" s="41">
        <f t="shared" si="213"/>
        <v>0</v>
      </c>
      <c r="BF148" s="42">
        <f t="shared" si="214"/>
        <v>0</v>
      </c>
      <c r="BL148" s="53">
        <f t="shared" si="235"/>
        <v>0</v>
      </c>
      <c r="BM148" s="41">
        <f t="shared" si="216"/>
        <v>0</v>
      </c>
      <c r="BN148" s="42">
        <f t="shared" si="217"/>
        <v>0</v>
      </c>
      <c r="BT148" s="53">
        <f t="shared" si="236"/>
        <v>0</v>
      </c>
      <c r="BU148" s="41">
        <f t="shared" si="219"/>
        <v>0</v>
      </c>
      <c r="BV148" s="42">
        <f t="shared" si="220"/>
        <v>0</v>
      </c>
      <c r="CB148" s="53">
        <f t="shared" si="237"/>
        <v>0</v>
      </c>
      <c r="CC148" s="41">
        <f t="shared" si="222"/>
        <v>0</v>
      </c>
      <c r="CD148" s="42">
        <f t="shared" si="223"/>
        <v>0</v>
      </c>
    </row>
    <row r="149" spans="6:82" x14ac:dyDescent="0.2">
      <c r="F149" s="53">
        <f t="shared" si="224"/>
        <v>0</v>
      </c>
      <c r="G149" s="41"/>
      <c r="H149" s="41"/>
      <c r="I149" s="41"/>
      <c r="J149" s="41">
        <f t="shared" si="225"/>
        <v>50028</v>
      </c>
      <c r="K149" s="42">
        <f t="shared" si="226"/>
        <v>-50028</v>
      </c>
      <c r="N149" s="53">
        <f t="shared" si="227"/>
        <v>0</v>
      </c>
      <c r="O149" s="41"/>
      <c r="P149" s="41"/>
      <c r="Q149" s="41"/>
      <c r="R149" s="41">
        <f t="shared" si="228"/>
        <v>50028</v>
      </c>
      <c r="S149" s="42">
        <f t="shared" si="229"/>
        <v>-50028</v>
      </c>
      <c r="Y149" s="53">
        <f t="shared" si="230"/>
        <v>0</v>
      </c>
      <c r="Z149" s="41">
        <f t="shared" si="201"/>
        <v>0</v>
      </c>
      <c r="AA149" s="42">
        <f t="shared" si="202"/>
        <v>0</v>
      </c>
      <c r="AG149" s="53">
        <f t="shared" si="231"/>
        <v>0</v>
      </c>
      <c r="AH149" s="41">
        <f t="shared" si="204"/>
        <v>0</v>
      </c>
      <c r="AI149" s="42">
        <f t="shared" si="205"/>
        <v>0</v>
      </c>
      <c r="AN149" s="53">
        <f t="shared" si="232"/>
        <v>0</v>
      </c>
      <c r="AO149" s="41">
        <f t="shared" si="207"/>
        <v>0</v>
      </c>
      <c r="AP149" s="42">
        <f t="shared" si="208"/>
        <v>0</v>
      </c>
      <c r="AV149" s="53">
        <f t="shared" si="233"/>
        <v>0</v>
      </c>
      <c r="AW149" s="41">
        <f t="shared" si="210"/>
        <v>0</v>
      </c>
      <c r="AX149" s="42">
        <f t="shared" si="211"/>
        <v>0</v>
      </c>
      <c r="BD149" s="53">
        <f t="shared" si="234"/>
        <v>0</v>
      </c>
      <c r="BE149" s="41">
        <f t="shared" si="213"/>
        <v>0</v>
      </c>
      <c r="BF149" s="42">
        <f t="shared" si="214"/>
        <v>0</v>
      </c>
      <c r="BL149" s="53">
        <f t="shared" si="235"/>
        <v>0</v>
      </c>
      <c r="BM149" s="41">
        <f t="shared" si="216"/>
        <v>0</v>
      </c>
      <c r="BN149" s="42">
        <f t="shared" si="217"/>
        <v>0</v>
      </c>
      <c r="BT149" s="53">
        <f t="shared" si="236"/>
        <v>0</v>
      </c>
      <c r="BU149" s="41">
        <f t="shared" si="219"/>
        <v>0</v>
      </c>
      <c r="BV149" s="42">
        <f t="shared" si="220"/>
        <v>0</v>
      </c>
      <c r="CB149" s="53">
        <f t="shared" si="237"/>
        <v>0</v>
      </c>
      <c r="CC149" s="41">
        <f t="shared" si="222"/>
        <v>0</v>
      </c>
      <c r="CD149" s="42">
        <f t="shared" si="223"/>
        <v>0</v>
      </c>
    </row>
    <row r="150" spans="6:82" x14ac:dyDescent="0.2">
      <c r="F150" s="53">
        <f t="shared" si="224"/>
        <v>0</v>
      </c>
      <c r="G150" s="41"/>
      <c r="H150" s="41"/>
      <c r="I150" s="41"/>
      <c r="J150" s="41">
        <f t="shared" si="225"/>
        <v>6049049.5</v>
      </c>
      <c r="K150" s="42">
        <f t="shared" si="226"/>
        <v>-6049049.5</v>
      </c>
      <c r="N150" s="53">
        <f t="shared" si="227"/>
        <v>0</v>
      </c>
      <c r="O150" s="41"/>
      <c r="P150" s="41"/>
      <c r="Q150" s="41"/>
      <c r="R150" s="41">
        <f t="shared" si="228"/>
        <v>5671898.5</v>
      </c>
      <c r="S150" s="42">
        <f t="shared" si="229"/>
        <v>-5671898.5</v>
      </c>
      <c r="Y150" s="53">
        <f t="shared" si="230"/>
        <v>261917</v>
      </c>
      <c r="Z150" s="41">
        <f t="shared" si="201"/>
        <v>261917</v>
      </c>
      <c r="AA150" s="42">
        <f t="shared" si="202"/>
        <v>0</v>
      </c>
      <c r="AG150" s="53">
        <f t="shared" si="231"/>
        <v>111957</v>
      </c>
      <c r="AH150" s="41">
        <f t="shared" si="204"/>
        <v>111957</v>
      </c>
      <c r="AI150" s="42">
        <f t="shared" si="205"/>
        <v>0</v>
      </c>
      <c r="AN150" s="53">
        <f t="shared" si="232"/>
        <v>0</v>
      </c>
      <c r="AO150" s="41">
        <f t="shared" si="207"/>
        <v>0</v>
      </c>
      <c r="AP150" s="42">
        <f t="shared" si="208"/>
        <v>0</v>
      </c>
      <c r="AV150" s="53">
        <f t="shared" si="233"/>
        <v>741</v>
      </c>
      <c r="AW150" s="41">
        <f t="shared" si="210"/>
        <v>741</v>
      </c>
      <c r="AX150" s="42">
        <f t="shared" si="211"/>
        <v>0</v>
      </c>
      <c r="BD150" s="53">
        <f t="shared" si="234"/>
        <v>2261</v>
      </c>
      <c r="BE150" s="41">
        <f t="shared" si="213"/>
        <v>2261</v>
      </c>
      <c r="BF150" s="42">
        <f t="shared" si="214"/>
        <v>0</v>
      </c>
      <c r="BL150" s="53">
        <f t="shared" si="235"/>
        <v>2134</v>
      </c>
      <c r="BM150" s="41">
        <f t="shared" si="216"/>
        <v>2134</v>
      </c>
      <c r="BN150" s="42">
        <f t="shared" si="217"/>
        <v>0</v>
      </c>
      <c r="BT150" s="53">
        <f t="shared" si="236"/>
        <v>0</v>
      </c>
      <c r="BU150" s="41">
        <f t="shared" si="219"/>
        <v>0</v>
      </c>
      <c r="BV150" s="42">
        <f t="shared" si="220"/>
        <v>0</v>
      </c>
      <c r="CB150" s="53">
        <f t="shared" si="237"/>
        <v>127</v>
      </c>
      <c r="CC150" s="41">
        <f t="shared" si="222"/>
        <v>127</v>
      </c>
      <c r="CD150" s="42">
        <f t="shared" si="223"/>
        <v>0</v>
      </c>
    </row>
    <row r="151" spans="6:82" x14ac:dyDescent="0.2">
      <c r="F151" s="53">
        <f t="shared" si="224"/>
        <v>0</v>
      </c>
      <c r="G151" s="41"/>
      <c r="H151" s="41"/>
      <c r="I151" s="41"/>
      <c r="J151" s="41">
        <f t="shared" si="225"/>
        <v>38406357.200000003</v>
      </c>
      <c r="K151" s="42">
        <f t="shared" si="226"/>
        <v>-38406357.200000003</v>
      </c>
      <c r="N151" s="53">
        <f t="shared" si="227"/>
        <v>0</v>
      </c>
      <c r="O151" s="41"/>
      <c r="P151" s="41"/>
      <c r="Q151" s="41"/>
      <c r="R151" s="41">
        <f t="shared" si="228"/>
        <v>20643082.199999999</v>
      </c>
      <c r="S151" s="42">
        <f t="shared" si="229"/>
        <v>-20643082.199999999</v>
      </c>
      <c r="Y151" s="53">
        <f t="shared" si="230"/>
        <v>4865446</v>
      </c>
      <c r="Z151" s="41">
        <f t="shared" si="201"/>
        <v>4865446</v>
      </c>
      <c r="AA151" s="42">
        <f t="shared" si="202"/>
        <v>0</v>
      </c>
      <c r="AG151" s="53">
        <f t="shared" si="231"/>
        <v>4950910.2</v>
      </c>
      <c r="AH151" s="41">
        <f t="shared" si="204"/>
        <v>4950910.2</v>
      </c>
      <c r="AI151" s="42">
        <f t="shared" si="205"/>
        <v>0</v>
      </c>
      <c r="AN151" s="53">
        <f t="shared" si="232"/>
        <v>0</v>
      </c>
      <c r="AO151" s="41">
        <f t="shared" si="207"/>
        <v>0</v>
      </c>
      <c r="AP151" s="42">
        <f t="shared" si="208"/>
        <v>0</v>
      </c>
      <c r="AV151" s="53">
        <f t="shared" si="233"/>
        <v>412608</v>
      </c>
      <c r="AW151" s="41">
        <f t="shared" si="210"/>
        <v>412608</v>
      </c>
      <c r="AX151" s="42">
        <f t="shared" si="211"/>
        <v>0</v>
      </c>
      <c r="BD151" s="53">
        <f t="shared" si="234"/>
        <v>3819831.8</v>
      </c>
      <c r="BE151" s="41">
        <f t="shared" si="213"/>
        <v>3819831.8</v>
      </c>
      <c r="BF151" s="42">
        <f t="shared" si="214"/>
        <v>0</v>
      </c>
      <c r="BL151" s="53">
        <f t="shared" si="235"/>
        <v>2341132</v>
      </c>
      <c r="BM151" s="41">
        <f t="shared" si="216"/>
        <v>2341132</v>
      </c>
      <c r="BN151" s="42">
        <f t="shared" si="217"/>
        <v>0</v>
      </c>
      <c r="BT151" s="53">
        <f t="shared" si="236"/>
        <v>543394.80000000005</v>
      </c>
      <c r="BU151" s="41">
        <f t="shared" si="219"/>
        <v>543394.80000000005</v>
      </c>
      <c r="BV151" s="42">
        <f t="shared" si="220"/>
        <v>0</v>
      </c>
      <c r="CB151" s="53">
        <f t="shared" si="237"/>
        <v>935305</v>
      </c>
      <c r="CC151" s="41">
        <f t="shared" si="222"/>
        <v>935305</v>
      </c>
      <c r="CD151" s="42">
        <f t="shared" si="223"/>
        <v>0</v>
      </c>
    </row>
    <row r="152" spans="6:82" x14ac:dyDescent="0.2">
      <c r="F152" s="53">
        <f t="shared" si="224"/>
        <v>0</v>
      </c>
      <c r="G152" s="41"/>
      <c r="H152" s="41"/>
      <c r="I152" s="41"/>
      <c r="J152" s="41">
        <f t="shared" si="225"/>
        <v>0</v>
      </c>
      <c r="K152" s="42">
        <f t="shared" si="226"/>
        <v>0</v>
      </c>
      <c r="N152" s="53">
        <f t="shared" si="227"/>
        <v>0</v>
      </c>
      <c r="O152" s="41"/>
      <c r="P152" s="41"/>
      <c r="Q152" s="41"/>
      <c r="R152" s="41">
        <f t="shared" si="228"/>
        <v>0</v>
      </c>
      <c r="S152" s="42">
        <f t="shared" si="229"/>
        <v>0</v>
      </c>
      <c r="Y152" s="53">
        <f t="shared" si="230"/>
        <v>0</v>
      </c>
      <c r="Z152" s="41">
        <f t="shared" si="201"/>
        <v>0</v>
      </c>
      <c r="AA152" s="42">
        <f t="shared" si="202"/>
        <v>0</v>
      </c>
      <c r="AG152" s="53">
        <f t="shared" si="231"/>
        <v>0</v>
      </c>
      <c r="AH152" s="41">
        <f t="shared" si="204"/>
        <v>0</v>
      </c>
      <c r="AI152" s="42">
        <f t="shared" si="205"/>
        <v>0</v>
      </c>
      <c r="AN152" s="53">
        <f t="shared" si="232"/>
        <v>0</v>
      </c>
      <c r="AO152" s="41">
        <f t="shared" si="207"/>
        <v>0</v>
      </c>
      <c r="AP152" s="42">
        <f t="shared" si="208"/>
        <v>0</v>
      </c>
      <c r="AV152" s="53">
        <f t="shared" si="233"/>
        <v>0</v>
      </c>
      <c r="AW152" s="41">
        <f t="shared" si="210"/>
        <v>0</v>
      </c>
      <c r="AX152" s="42">
        <f t="shared" si="211"/>
        <v>0</v>
      </c>
      <c r="BD152" s="53">
        <f t="shared" si="234"/>
        <v>0</v>
      </c>
      <c r="BE152" s="41">
        <f t="shared" si="213"/>
        <v>0</v>
      </c>
      <c r="BF152" s="42">
        <f t="shared" si="214"/>
        <v>0</v>
      </c>
      <c r="BL152" s="53">
        <f t="shared" si="235"/>
        <v>0</v>
      </c>
      <c r="BM152" s="41">
        <f t="shared" si="216"/>
        <v>0</v>
      </c>
      <c r="BN152" s="42">
        <f t="shared" si="217"/>
        <v>0</v>
      </c>
      <c r="BT152" s="53">
        <f t="shared" si="236"/>
        <v>0</v>
      </c>
      <c r="BU152" s="41">
        <f t="shared" si="219"/>
        <v>0</v>
      </c>
      <c r="BV152" s="42">
        <f t="shared" si="220"/>
        <v>0</v>
      </c>
      <c r="CB152" s="53">
        <f t="shared" si="237"/>
        <v>0</v>
      </c>
      <c r="CC152" s="41">
        <f t="shared" si="222"/>
        <v>0</v>
      </c>
      <c r="CD152" s="42">
        <f t="shared" si="223"/>
        <v>0</v>
      </c>
    </row>
    <row r="153" spans="6:82" x14ac:dyDescent="0.2">
      <c r="F153" s="53">
        <f t="shared" si="224"/>
        <v>0</v>
      </c>
      <c r="G153" s="41"/>
      <c r="H153" s="41"/>
      <c r="I153" s="41"/>
      <c r="J153" s="41">
        <f t="shared" si="225"/>
        <v>2000000</v>
      </c>
      <c r="K153" s="42">
        <f t="shared" si="226"/>
        <v>-2000000</v>
      </c>
      <c r="N153" s="53">
        <f t="shared" si="227"/>
        <v>0</v>
      </c>
      <c r="O153" s="41"/>
      <c r="P153" s="41"/>
      <c r="Q153" s="41"/>
      <c r="R153" s="41">
        <f t="shared" si="228"/>
        <v>2000000</v>
      </c>
      <c r="S153" s="42">
        <f t="shared" si="229"/>
        <v>-2000000</v>
      </c>
      <c r="Y153" s="53">
        <f t="shared" si="230"/>
        <v>0</v>
      </c>
      <c r="Z153" s="41">
        <f t="shared" si="201"/>
        <v>0</v>
      </c>
      <c r="AA153" s="42">
        <f t="shared" si="202"/>
        <v>0</v>
      </c>
      <c r="AG153" s="53">
        <f t="shared" si="231"/>
        <v>0</v>
      </c>
      <c r="AH153" s="41">
        <f t="shared" si="204"/>
        <v>0</v>
      </c>
      <c r="AI153" s="42">
        <f t="shared" si="205"/>
        <v>0</v>
      </c>
      <c r="AN153" s="53">
        <f t="shared" si="232"/>
        <v>0</v>
      </c>
      <c r="AO153" s="41">
        <f t="shared" si="207"/>
        <v>0</v>
      </c>
      <c r="AP153" s="42">
        <f t="shared" si="208"/>
        <v>0</v>
      </c>
      <c r="AV153" s="53">
        <f t="shared" si="233"/>
        <v>0</v>
      </c>
      <c r="AW153" s="41">
        <f t="shared" si="210"/>
        <v>0</v>
      </c>
      <c r="AX153" s="42">
        <f t="shared" si="211"/>
        <v>0</v>
      </c>
      <c r="BD153" s="53">
        <f t="shared" si="234"/>
        <v>0</v>
      </c>
      <c r="BE153" s="41">
        <f t="shared" si="213"/>
        <v>0</v>
      </c>
      <c r="BF153" s="42">
        <f t="shared" si="214"/>
        <v>0</v>
      </c>
      <c r="BL153" s="53">
        <f t="shared" si="235"/>
        <v>0</v>
      </c>
      <c r="BM153" s="41">
        <f t="shared" si="216"/>
        <v>0</v>
      </c>
      <c r="BN153" s="42">
        <f t="shared" si="217"/>
        <v>0</v>
      </c>
      <c r="BT153" s="53">
        <f t="shared" si="236"/>
        <v>0</v>
      </c>
      <c r="BU153" s="41">
        <f t="shared" si="219"/>
        <v>0</v>
      </c>
      <c r="BV153" s="42">
        <f t="shared" si="220"/>
        <v>0</v>
      </c>
      <c r="CB153" s="53">
        <f t="shared" si="237"/>
        <v>0</v>
      </c>
      <c r="CC153" s="41">
        <f t="shared" si="222"/>
        <v>0</v>
      </c>
      <c r="CD153" s="42">
        <f t="shared" si="223"/>
        <v>0</v>
      </c>
    </row>
    <row r="154" spans="6:82" x14ac:dyDescent="0.2">
      <c r="F154" s="53">
        <f t="shared" si="224"/>
        <v>0</v>
      </c>
      <c r="G154" s="41"/>
      <c r="H154" s="41"/>
      <c r="I154" s="41"/>
      <c r="J154" s="41">
        <f t="shared" si="225"/>
        <v>0</v>
      </c>
      <c r="K154" s="42">
        <f t="shared" si="226"/>
        <v>0</v>
      </c>
      <c r="N154" s="53">
        <f t="shared" si="227"/>
        <v>0</v>
      </c>
      <c r="O154" s="41"/>
      <c r="P154" s="41"/>
      <c r="Q154" s="41"/>
      <c r="R154" s="41">
        <f t="shared" si="228"/>
        <v>0</v>
      </c>
      <c r="S154" s="42">
        <f t="shared" si="229"/>
        <v>0</v>
      </c>
      <c r="Y154" s="53">
        <f t="shared" si="230"/>
        <v>0</v>
      </c>
      <c r="Z154" s="41">
        <f t="shared" si="201"/>
        <v>0</v>
      </c>
      <c r="AA154" s="42">
        <f t="shared" si="202"/>
        <v>0</v>
      </c>
      <c r="AG154" s="53">
        <f t="shared" si="231"/>
        <v>0</v>
      </c>
      <c r="AH154" s="41">
        <f t="shared" si="204"/>
        <v>0</v>
      </c>
      <c r="AI154" s="42">
        <f t="shared" si="205"/>
        <v>0</v>
      </c>
      <c r="AN154" s="53">
        <f t="shared" si="232"/>
        <v>0</v>
      </c>
      <c r="AO154" s="41">
        <f t="shared" si="207"/>
        <v>0</v>
      </c>
      <c r="AP154" s="42">
        <f t="shared" si="208"/>
        <v>0</v>
      </c>
      <c r="AV154" s="53">
        <f t="shared" si="233"/>
        <v>0</v>
      </c>
      <c r="AW154" s="41">
        <f t="shared" si="210"/>
        <v>0</v>
      </c>
      <c r="AX154" s="42">
        <f t="shared" si="211"/>
        <v>0</v>
      </c>
      <c r="BD154" s="53">
        <f t="shared" si="234"/>
        <v>0</v>
      </c>
      <c r="BE154" s="41">
        <f t="shared" si="213"/>
        <v>0</v>
      </c>
      <c r="BF154" s="42">
        <f t="shared" si="214"/>
        <v>0</v>
      </c>
      <c r="BL154" s="53">
        <f t="shared" si="235"/>
        <v>0</v>
      </c>
      <c r="BM154" s="41">
        <f t="shared" si="216"/>
        <v>0</v>
      </c>
      <c r="BN154" s="42">
        <f t="shared" si="217"/>
        <v>0</v>
      </c>
      <c r="BT154" s="53">
        <f t="shared" si="236"/>
        <v>0</v>
      </c>
      <c r="BU154" s="41">
        <f t="shared" si="219"/>
        <v>0</v>
      </c>
      <c r="BV154" s="42">
        <f t="shared" si="220"/>
        <v>0</v>
      </c>
      <c r="CB154" s="53">
        <f t="shared" si="237"/>
        <v>0</v>
      </c>
      <c r="CC154" s="41">
        <f t="shared" si="222"/>
        <v>0</v>
      </c>
      <c r="CD154" s="42">
        <f t="shared" si="223"/>
        <v>0</v>
      </c>
    </row>
    <row r="155" spans="6:82" x14ac:dyDescent="0.2">
      <c r="F155" s="53">
        <f t="shared" si="224"/>
        <v>0</v>
      </c>
      <c r="G155" s="41"/>
      <c r="H155" s="41"/>
      <c r="I155" s="41"/>
      <c r="J155" s="41">
        <f t="shared" si="225"/>
        <v>238418</v>
      </c>
      <c r="K155" s="42">
        <f t="shared" si="226"/>
        <v>-238418</v>
      </c>
      <c r="N155" s="53">
        <f t="shared" si="227"/>
        <v>0</v>
      </c>
      <c r="O155" s="41"/>
      <c r="P155" s="41"/>
      <c r="Q155" s="41"/>
      <c r="R155" s="41">
        <f t="shared" si="228"/>
        <v>238418</v>
      </c>
      <c r="S155" s="42">
        <f t="shared" si="229"/>
        <v>-238418</v>
      </c>
      <c r="Y155" s="53">
        <f t="shared" si="230"/>
        <v>0</v>
      </c>
      <c r="Z155" s="41">
        <f t="shared" si="201"/>
        <v>0</v>
      </c>
      <c r="AA155" s="42">
        <f t="shared" si="202"/>
        <v>0</v>
      </c>
      <c r="AG155" s="53">
        <f t="shared" si="231"/>
        <v>0</v>
      </c>
      <c r="AH155" s="41">
        <f t="shared" si="204"/>
        <v>0</v>
      </c>
      <c r="AI155" s="42">
        <f t="shared" si="205"/>
        <v>0</v>
      </c>
      <c r="AN155" s="53">
        <f t="shared" si="232"/>
        <v>0</v>
      </c>
      <c r="AO155" s="41">
        <f t="shared" si="207"/>
        <v>0</v>
      </c>
      <c r="AP155" s="42">
        <f t="shared" si="208"/>
        <v>0</v>
      </c>
      <c r="AV155" s="53">
        <f t="shared" si="233"/>
        <v>0</v>
      </c>
      <c r="AW155" s="41">
        <f t="shared" si="210"/>
        <v>0</v>
      </c>
      <c r="AX155" s="42">
        <f t="shared" si="211"/>
        <v>0</v>
      </c>
      <c r="BD155" s="53">
        <f t="shared" si="234"/>
        <v>0</v>
      </c>
      <c r="BE155" s="41">
        <f t="shared" si="213"/>
        <v>0</v>
      </c>
      <c r="BF155" s="42">
        <f t="shared" si="214"/>
        <v>0</v>
      </c>
      <c r="BL155" s="53">
        <f t="shared" si="235"/>
        <v>0</v>
      </c>
      <c r="BM155" s="41">
        <f t="shared" si="216"/>
        <v>0</v>
      </c>
      <c r="BN155" s="42">
        <f t="shared" si="217"/>
        <v>0</v>
      </c>
      <c r="BT155" s="53">
        <f t="shared" si="236"/>
        <v>0</v>
      </c>
      <c r="BU155" s="41">
        <f t="shared" si="219"/>
        <v>0</v>
      </c>
      <c r="BV155" s="42">
        <f t="shared" si="220"/>
        <v>0</v>
      </c>
      <c r="CB155" s="53">
        <f t="shared" si="237"/>
        <v>0</v>
      </c>
      <c r="CC155" s="41">
        <f t="shared" si="222"/>
        <v>0</v>
      </c>
      <c r="CD155" s="42">
        <f t="shared" si="223"/>
        <v>0</v>
      </c>
    </row>
    <row r="156" spans="6:82" x14ac:dyDescent="0.2">
      <c r="F156" s="53">
        <f t="shared" si="224"/>
        <v>0</v>
      </c>
      <c r="G156" s="41"/>
      <c r="H156" s="41"/>
      <c r="I156" s="41"/>
      <c r="J156" s="41">
        <f t="shared" si="225"/>
        <v>0</v>
      </c>
      <c r="K156" s="42">
        <f t="shared" si="226"/>
        <v>0</v>
      </c>
      <c r="N156" s="53">
        <f t="shared" si="227"/>
        <v>0</v>
      </c>
      <c r="O156" s="41"/>
      <c r="P156" s="41"/>
      <c r="Q156" s="41"/>
      <c r="R156" s="41">
        <f t="shared" si="228"/>
        <v>0</v>
      </c>
      <c r="S156" s="42">
        <f t="shared" si="229"/>
        <v>0</v>
      </c>
      <c r="Y156" s="53">
        <f t="shared" si="230"/>
        <v>0</v>
      </c>
      <c r="Z156" s="41">
        <f t="shared" si="201"/>
        <v>0</v>
      </c>
      <c r="AA156" s="42">
        <f t="shared" si="202"/>
        <v>0</v>
      </c>
      <c r="AG156" s="53">
        <f t="shared" si="231"/>
        <v>0</v>
      </c>
      <c r="AH156" s="41">
        <f t="shared" si="204"/>
        <v>0</v>
      </c>
      <c r="AI156" s="42">
        <f t="shared" si="205"/>
        <v>0</v>
      </c>
      <c r="AN156" s="53">
        <f t="shared" si="232"/>
        <v>0</v>
      </c>
      <c r="AO156" s="41">
        <f t="shared" si="207"/>
        <v>0</v>
      </c>
      <c r="AP156" s="42">
        <f t="shared" si="208"/>
        <v>0</v>
      </c>
      <c r="AV156" s="53">
        <f t="shared" si="233"/>
        <v>0</v>
      </c>
      <c r="AW156" s="41">
        <f t="shared" si="210"/>
        <v>0</v>
      </c>
      <c r="AX156" s="42">
        <f t="shared" si="211"/>
        <v>0</v>
      </c>
      <c r="BD156" s="53">
        <f t="shared" si="234"/>
        <v>0</v>
      </c>
      <c r="BE156" s="41">
        <f t="shared" si="213"/>
        <v>0</v>
      </c>
      <c r="BF156" s="42">
        <f t="shared" si="214"/>
        <v>0</v>
      </c>
      <c r="BL156" s="53">
        <f t="shared" si="235"/>
        <v>0</v>
      </c>
      <c r="BM156" s="41">
        <f t="shared" si="216"/>
        <v>0</v>
      </c>
      <c r="BN156" s="42">
        <f t="shared" si="217"/>
        <v>0</v>
      </c>
      <c r="BT156" s="53">
        <f t="shared" si="236"/>
        <v>0</v>
      </c>
      <c r="BU156" s="41">
        <f t="shared" si="219"/>
        <v>0</v>
      </c>
      <c r="BV156" s="42">
        <f t="shared" si="220"/>
        <v>0</v>
      </c>
      <c r="CB156" s="53">
        <f t="shared" si="237"/>
        <v>0</v>
      </c>
      <c r="CC156" s="41">
        <f t="shared" si="222"/>
        <v>0</v>
      </c>
      <c r="CD156" s="42">
        <f t="shared" si="223"/>
        <v>0</v>
      </c>
    </row>
    <row r="157" spans="6:82" x14ac:dyDescent="0.2">
      <c r="F157" s="53">
        <f t="shared" si="224"/>
        <v>0</v>
      </c>
      <c r="G157" s="41"/>
      <c r="H157" s="41"/>
      <c r="I157" s="41"/>
      <c r="J157" s="41">
        <f t="shared" si="225"/>
        <v>12405591.4</v>
      </c>
      <c r="K157" s="42">
        <f t="shared" si="226"/>
        <v>-12405591.4</v>
      </c>
      <c r="N157" s="53">
        <f t="shared" si="227"/>
        <v>0</v>
      </c>
      <c r="O157" s="41"/>
      <c r="P157" s="41"/>
      <c r="Q157" s="41"/>
      <c r="R157" s="41">
        <f t="shared" si="228"/>
        <v>12416486.4</v>
      </c>
      <c r="S157" s="42">
        <f t="shared" si="229"/>
        <v>-12416486.4</v>
      </c>
      <c r="Y157" s="53">
        <f t="shared" si="230"/>
        <v>0</v>
      </c>
      <c r="Z157" s="41">
        <f t="shared" si="201"/>
        <v>0</v>
      </c>
      <c r="AA157" s="42">
        <f t="shared" si="202"/>
        <v>0</v>
      </c>
      <c r="AG157" s="53">
        <f t="shared" si="231"/>
        <v>0</v>
      </c>
      <c r="AH157" s="41">
        <f t="shared" si="204"/>
        <v>0</v>
      </c>
      <c r="AI157" s="42">
        <f t="shared" si="205"/>
        <v>0</v>
      </c>
      <c r="AN157" s="53">
        <f t="shared" si="232"/>
        <v>0</v>
      </c>
      <c r="AO157" s="41">
        <f t="shared" si="207"/>
        <v>0</v>
      </c>
      <c r="AP157" s="42">
        <f t="shared" si="208"/>
        <v>0</v>
      </c>
      <c r="AV157" s="53">
        <f t="shared" si="233"/>
        <v>0</v>
      </c>
      <c r="AW157" s="41">
        <f t="shared" si="210"/>
        <v>0</v>
      </c>
      <c r="AX157" s="42">
        <f t="shared" si="211"/>
        <v>0</v>
      </c>
      <c r="BD157" s="53">
        <f t="shared" si="234"/>
        <v>0</v>
      </c>
      <c r="BE157" s="41">
        <f t="shared" si="213"/>
        <v>0</v>
      </c>
      <c r="BF157" s="42">
        <f t="shared" si="214"/>
        <v>0</v>
      </c>
      <c r="BL157" s="53">
        <f t="shared" si="235"/>
        <v>0</v>
      </c>
      <c r="BM157" s="41">
        <f t="shared" si="216"/>
        <v>0</v>
      </c>
      <c r="BN157" s="42">
        <f t="shared" si="217"/>
        <v>0</v>
      </c>
      <c r="BT157" s="53">
        <f t="shared" si="236"/>
        <v>0</v>
      </c>
      <c r="BU157" s="41">
        <f t="shared" si="219"/>
        <v>0</v>
      </c>
      <c r="BV157" s="42">
        <f t="shared" si="220"/>
        <v>0</v>
      </c>
      <c r="CB157" s="53">
        <f t="shared" si="237"/>
        <v>0</v>
      </c>
      <c r="CC157" s="41">
        <f t="shared" si="222"/>
        <v>0</v>
      </c>
      <c r="CD157" s="42">
        <f t="shared" si="223"/>
        <v>0</v>
      </c>
    </row>
    <row r="158" spans="6:82" x14ac:dyDescent="0.2">
      <c r="F158" s="53">
        <f t="shared" si="224"/>
        <v>0</v>
      </c>
      <c r="G158" s="41"/>
      <c r="H158" s="41"/>
      <c r="I158" s="41"/>
      <c r="J158" s="41">
        <f t="shared" si="225"/>
        <v>2238418</v>
      </c>
      <c r="K158" s="42">
        <f t="shared" si="226"/>
        <v>-2238418</v>
      </c>
      <c r="N158" s="53">
        <f t="shared" si="227"/>
        <v>0</v>
      </c>
      <c r="O158" s="41"/>
      <c r="P158" s="41"/>
      <c r="Q158" s="41"/>
      <c r="R158" s="41">
        <f t="shared" si="228"/>
        <v>2238418</v>
      </c>
      <c r="S158" s="42">
        <f t="shared" si="229"/>
        <v>-2238418</v>
      </c>
      <c r="Y158" s="53">
        <f t="shared" si="230"/>
        <v>0</v>
      </c>
      <c r="Z158" s="41">
        <f t="shared" si="201"/>
        <v>0</v>
      </c>
      <c r="AA158" s="42">
        <f t="shared" si="202"/>
        <v>0</v>
      </c>
      <c r="AG158" s="53">
        <f t="shared" si="231"/>
        <v>0</v>
      </c>
      <c r="AH158" s="41">
        <f t="shared" si="204"/>
        <v>0</v>
      </c>
      <c r="AI158" s="42">
        <f t="shared" si="205"/>
        <v>0</v>
      </c>
      <c r="AN158" s="53">
        <f t="shared" si="232"/>
        <v>0</v>
      </c>
      <c r="AO158" s="41">
        <f t="shared" si="207"/>
        <v>0</v>
      </c>
      <c r="AP158" s="42">
        <f t="shared" si="208"/>
        <v>0</v>
      </c>
      <c r="AV158" s="53">
        <f t="shared" si="233"/>
        <v>0</v>
      </c>
      <c r="AW158" s="41">
        <f t="shared" si="210"/>
        <v>0</v>
      </c>
      <c r="AX158" s="42">
        <f t="shared" si="211"/>
        <v>0</v>
      </c>
      <c r="BD158" s="53">
        <f t="shared" si="234"/>
        <v>0</v>
      </c>
      <c r="BE158" s="41">
        <f t="shared" si="213"/>
        <v>0</v>
      </c>
      <c r="BF158" s="42">
        <f t="shared" si="214"/>
        <v>0</v>
      </c>
      <c r="BL158" s="53">
        <f t="shared" si="235"/>
        <v>0</v>
      </c>
      <c r="BM158" s="41">
        <f t="shared" si="216"/>
        <v>0</v>
      </c>
      <c r="BN158" s="42">
        <f t="shared" si="217"/>
        <v>0</v>
      </c>
      <c r="BT158" s="53">
        <f t="shared" si="236"/>
        <v>0</v>
      </c>
      <c r="BU158" s="41">
        <f t="shared" si="219"/>
        <v>0</v>
      </c>
      <c r="BV158" s="42">
        <f t="shared" si="220"/>
        <v>0</v>
      </c>
      <c r="CB158" s="53">
        <f t="shared" si="237"/>
        <v>0</v>
      </c>
      <c r="CC158" s="41">
        <f t="shared" si="222"/>
        <v>0</v>
      </c>
      <c r="CD158" s="42">
        <f t="shared" si="223"/>
        <v>0</v>
      </c>
    </row>
    <row r="159" spans="6:82" x14ac:dyDescent="0.2">
      <c r="F159" s="57">
        <f t="shared" si="224"/>
        <v>0</v>
      </c>
      <c r="G159" s="58"/>
      <c r="H159" s="58"/>
      <c r="I159" s="58"/>
      <c r="J159" s="58">
        <f t="shared" si="225"/>
        <v>40644775.200000003</v>
      </c>
      <c r="K159" s="59">
        <f t="shared" si="226"/>
        <v>-40644775.200000003</v>
      </c>
      <c r="N159" s="57">
        <f t="shared" si="227"/>
        <v>0</v>
      </c>
      <c r="O159" s="58"/>
      <c r="P159" s="58"/>
      <c r="Q159" s="58"/>
      <c r="R159" s="58">
        <f t="shared" si="228"/>
        <v>35297986.600000001</v>
      </c>
      <c r="S159" s="59">
        <f t="shared" si="229"/>
        <v>-35297986.600000001</v>
      </c>
      <c r="Y159" s="57">
        <f t="shared" si="230"/>
        <v>4865446</v>
      </c>
      <c r="Z159" s="58">
        <f t="shared" si="201"/>
        <v>4865446</v>
      </c>
      <c r="AA159" s="59">
        <f t="shared" si="202"/>
        <v>0</v>
      </c>
      <c r="AG159" s="57">
        <f t="shared" si="231"/>
        <v>4950910.2</v>
      </c>
      <c r="AH159" s="58">
        <f t="shared" si="204"/>
        <v>4950910.2</v>
      </c>
      <c r="AI159" s="59">
        <f t="shared" si="205"/>
        <v>0</v>
      </c>
      <c r="AN159" s="57">
        <f t="shared" si="232"/>
        <v>0</v>
      </c>
      <c r="AO159" s="58">
        <f t="shared" si="207"/>
        <v>0</v>
      </c>
      <c r="AP159" s="59">
        <f t="shared" si="208"/>
        <v>0</v>
      </c>
      <c r="AV159" s="57">
        <f t="shared" si="233"/>
        <v>412608</v>
      </c>
      <c r="AW159" s="58">
        <f t="shared" si="210"/>
        <v>412608</v>
      </c>
      <c r="AX159" s="59">
        <f t="shared" si="211"/>
        <v>0</v>
      </c>
      <c r="BD159" s="57">
        <f t="shared" si="234"/>
        <v>3819831.8</v>
      </c>
      <c r="BE159" s="58">
        <f t="shared" si="213"/>
        <v>3819831.8</v>
      </c>
      <c r="BF159" s="59">
        <f t="shared" si="214"/>
        <v>0</v>
      </c>
      <c r="BL159" s="57">
        <f t="shared" si="235"/>
        <v>2341132</v>
      </c>
      <c r="BM159" s="58">
        <f t="shared" si="216"/>
        <v>2341132</v>
      </c>
      <c r="BN159" s="59">
        <f t="shared" si="217"/>
        <v>0</v>
      </c>
      <c r="BT159" s="57">
        <f t="shared" si="236"/>
        <v>543394.80000000005</v>
      </c>
      <c r="BU159" s="58">
        <f t="shared" si="219"/>
        <v>543394.80000000005</v>
      </c>
      <c r="BV159" s="59">
        <f t="shared" si="220"/>
        <v>0</v>
      </c>
      <c r="CB159" s="57">
        <f t="shared" si="237"/>
        <v>935305</v>
      </c>
      <c r="CC159" s="58">
        <f t="shared" si="222"/>
        <v>935305</v>
      </c>
      <c r="CD159" s="59">
        <f t="shared" si="223"/>
        <v>0</v>
      </c>
    </row>
    <row r="160" spans="6:82" ht="12" thickBot="1" x14ac:dyDescent="0.25">
      <c r="F160" s="60"/>
      <c r="G160" s="128"/>
      <c r="H160" s="128"/>
      <c r="I160" s="128"/>
      <c r="J160" s="44"/>
      <c r="K160" s="45"/>
      <c r="N160" s="60"/>
      <c r="O160" s="128"/>
      <c r="P160" s="128"/>
      <c r="Q160" s="128"/>
      <c r="R160" s="44"/>
      <c r="S160" s="45"/>
      <c r="Y160" s="60"/>
      <c r="Z160" s="44"/>
      <c r="AA160" s="45"/>
      <c r="AG160" s="60"/>
      <c r="AH160" s="44"/>
      <c r="AI160" s="45"/>
      <c r="AN160" s="60"/>
      <c r="AO160" s="44"/>
      <c r="AP160" s="45"/>
      <c r="AV160" s="60"/>
      <c r="AW160" s="44"/>
      <c r="AX160" s="45"/>
      <c r="BD160" s="60"/>
      <c r="BE160" s="44"/>
      <c r="BF160" s="45"/>
      <c r="BL160" s="60"/>
      <c r="BM160" s="44"/>
      <c r="BN160" s="45"/>
      <c r="BT160" s="60"/>
      <c r="BU160" s="44"/>
      <c r="BV160" s="45"/>
      <c r="CB160" s="60"/>
      <c r="CC160" s="44"/>
      <c r="CD160" s="45"/>
    </row>
    <row r="161" spans="6:83" x14ac:dyDescent="0.2">
      <c r="F161" s="36"/>
      <c r="G161" s="36"/>
      <c r="H161" s="36"/>
      <c r="I161" s="36"/>
    </row>
    <row r="162" spans="6:83" x14ac:dyDescent="0.2">
      <c r="F162" s="36"/>
      <c r="G162" s="36"/>
      <c r="H162" s="36"/>
      <c r="I162" s="36"/>
    </row>
    <row r="163" spans="6:83" x14ac:dyDescent="0.2">
      <c r="F163" s="36"/>
      <c r="G163" s="36"/>
      <c r="H163" s="36"/>
      <c r="I163" s="36"/>
    </row>
    <row r="164" spans="6:83" x14ac:dyDescent="0.2">
      <c r="F164" s="36"/>
      <c r="G164" s="36"/>
      <c r="H164" s="36"/>
      <c r="I164" s="36"/>
      <c r="R164" s="36">
        <f>R41-R72</f>
        <v>-606263.20000000298</v>
      </c>
      <c r="S164" s="36">
        <f>S41-S72</f>
        <v>607064</v>
      </c>
      <c r="T164" s="36">
        <f>T41-T72</f>
        <v>-800</v>
      </c>
      <c r="Z164" s="36">
        <f>Z41-Z72</f>
        <v>52301.599999999627</v>
      </c>
      <c r="AA164" s="36">
        <f>AA41-AA72</f>
        <v>-57839</v>
      </c>
      <c r="AB164" s="36">
        <f>AB41-AB72</f>
        <v>5537</v>
      </c>
      <c r="AH164" s="36">
        <f>AH41-AH72</f>
        <v>-0.20000000018626451</v>
      </c>
      <c r="AI164" s="36">
        <f>AI41-AI72</f>
        <v>0</v>
      </c>
      <c r="AJ164" s="36">
        <f>AJ41-AJ72</f>
        <v>0</v>
      </c>
      <c r="AO164" s="36">
        <f>AO41-AO72</f>
        <v>0</v>
      </c>
      <c r="AP164" s="36">
        <f>AP41-AP72</f>
        <v>0</v>
      </c>
      <c r="AQ164" s="36">
        <f>AQ41-AQ72</f>
        <v>0</v>
      </c>
      <c r="AW164" s="36">
        <f>AW41-AW72</f>
        <v>-1</v>
      </c>
      <c r="AX164" s="36">
        <f>AX41-AX72</f>
        <v>1</v>
      </c>
      <c r="AY164" s="36">
        <f>AY41-AY72</f>
        <v>0</v>
      </c>
      <c r="BE164" s="36">
        <f>BE41-BE72</f>
        <v>-4243.3999999999069</v>
      </c>
      <c r="BF164" s="36">
        <f>BF41-BF72</f>
        <v>4244</v>
      </c>
      <c r="BG164" s="36">
        <f>BG41-BG72</f>
        <v>0</v>
      </c>
      <c r="BM164" s="36">
        <f>BM41-BM72</f>
        <v>9.3999999999068677</v>
      </c>
      <c r="BN164" s="36">
        <f>BN41-BN72</f>
        <v>-9</v>
      </c>
      <c r="BO164" s="36">
        <f>BO41-BO72</f>
        <v>0</v>
      </c>
      <c r="BU164" s="36">
        <f>BU41-BU72</f>
        <v>0.19999999995343387</v>
      </c>
      <c r="BV164" s="36">
        <f>BV41-BV72</f>
        <v>0</v>
      </c>
      <c r="BW164" s="36">
        <f>BW41-BW72</f>
        <v>0</v>
      </c>
      <c r="CC164" s="36">
        <f>CC41-CC72</f>
        <v>-4253</v>
      </c>
      <c r="CD164" s="36">
        <f>CD41-CD72</f>
        <v>4253</v>
      </c>
      <c r="CE164" s="36">
        <f>CE41-CE72</f>
        <v>0</v>
      </c>
    </row>
    <row r="165" spans="6:83" x14ac:dyDescent="0.2">
      <c r="F165" s="36"/>
      <c r="G165" s="36"/>
      <c r="H165" s="36"/>
      <c r="I165" s="36"/>
    </row>
    <row r="166" spans="6:83" x14ac:dyDescent="0.2">
      <c r="F166" s="36"/>
      <c r="G166" s="36"/>
      <c r="H166" s="36"/>
      <c r="I166" s="36"/>
    </row>
    <row r="167" spans="6:83" x14ac:dyDescent="0.2">
      <c r="F167" s="36"/>
      <c r="G167" s="36"/>
      <c r="H167" s="36"/>
      <c r="I167" s="36"/>
    </row>
    <row r="168" spans="6:83" x14ac:dyDescent="0.2">
      <c r="F168" s="36"/>
      <c r="G168" s="36"/>
      <c r="H168" s="36"/>
      <c r="I168" s="36"/>
    </row>
    <row r="169" spans="6:83" x14ac:dyDescent="0.2">
      <c r="F169" s="36"/>
      <c r="G169" s="36"/>
      <c r="H169" s="36"/>
      <c r="I169" s="36"/>
    </row>
    <row r="170" spans="6:83" x14ac:dyDescent="0.2">
      <c r="F170" s="36"/>
      <c r="G170" s="36"/>
      <c r="H170" s="36"/>
      <c r="I170" s="36"/>
    </row>
    <row r="171" spans="6:83" x14ac:dyDescent="0.2">
      <c r="F171" s="36"/>
      <c r="G171" s="36"/>
      <c r="H171" s="36"/>
      <c r="I171" s="36"/>
    </row>
    <row r="172" spans="6:83" x14ac:dyDescent="0.2">
      <c r="F172" s="36"/>
      <c r="G172" s="36"/>
      <c r="H172" s="36"/>
      <c r="I172" s="36"/>
    </row>
    <row r="173" spans="6:83" x14ac:dyDescent="0.2">
      <c r="F173" s="36"/>
      <c r="G173" s="36"/>
      <c r="H173" s="36"/>
      <c r="I173" s="36"/>
    </row>
    <row r="174" spans="6:83" x14ac:dyDescent="0.2">
      <c r="F174" s="36"/>
      <c r="G174" s="36"/>
      <c r="H174" s="36"/>
      <c r="I174" s="36"/>
    </row>
    <row r="175" spans="6:83" x14ac:dyDescent="0.2">
      <c r="F175" s="36"/>
      <c r="G175" s="36"/>
      <c r="H175" s="36"/>
      <c r="I175" s="36"/>
    </row>
    <row r="176" spans="6:83" x14ac:dyDescent="0.2">
      <c r="F176" s="36"/>
      <c r="G176" s="36"/>
      <c r="H176" s="36"/>
      <c r="I176" s="36"/>
    </row>
    <row r="177" spans="6:9" x14ac:dyDescent="0.2">
      <c r="F177" s="36"/>
      <c r="G177" s="36"/>
      <c r="H177" s="36"/>
      <c r="I177" s="36"/>
    </row>
    <row r="178" spans="6:9" x14ac:dyDescent="0.2">
      <c r="F178" s="36"/>
      <c r="G178" s="36"/>
      <c r="H178" s="36"/>
      <c r="I178" s="36"/>
    </row>
    <row r="179" spans="6:9" x14ac:dyDescent="0.2">
      <c r="F179" s="36"/>
      <c r="G179" s="36"/>
      <c r="H179" s="36"/>
      <c r="I179" s="36"/>
    </row>
    <row r="180" spans="6:9" x14ac:dyDescent="0.2">
      <c r="F180" s="36"/>
      <c r="G180" s="36"/>
      <c r="H180" s="36"/>
      <c r="I180" s="36"/>
    </row>
    <row r="181" spans="6:9" x14ac:dyDescent="0.2">
      <c r="F181" s="36"/>
      <c r="G181" s="36"/>
      <c r="H181" s="36"/>
      <c r="I181" s="36"/>
    </row>
    <row r="182" spans="6:9" x14ac:dyDescent="0.2">
      <c r="F182" s="36"/>
      <c r="G182" s="36"/>
      <c r="H182" s="36"/>
      <c r="I182" s="36"/>
    </row>
    <row r="183" spans="6:9" x14ac:dyDescent="0.2">
      <c r="F183" s="36"/>
      <c r="G183" s="36"/>
      <c r="H183" s="36"/>
      <c r="I183" s="36"/>
    </row>
    <row r="184" spans="6:9" x14ac:dyDescent="0.2">
      <c r="F184" s="36"/>
      <c r="G184" s="36"/>
      <c r="H184" s="36"/>
      <c r="I184" s="36"/>
    </row>
    <row r="185" spans="6:9" x14ac:dyDescent="0.2">
      <c r="F185" s="36"/>
      <c r="G185" s="36"/>
      <c r="H185" s="36"/>
      <c r="I185" s="36"/>
    </row>
    <row r="186" spans="6:9" x14ac:dyDescent="0.2">
      <c r="F186" s="36"/>
      <c r="G186" s="36"/>
      <c r="H186" s="36"/>
      <c r="I186" s="36"/>
    </row>
    <row r="187" spans="6:9" x14ac:dyDescent="0.2">
      <c r="F187" s="36"/>
      <c r="G187" s="36"/>
      <c r="H187" s="36"/>
      <c r="I187" s="36"/>
    </row>
    <row r="188" spans="6:9" x14ac:dyDescent="0.2">
      <c r="F188" s="36"/>
      <c r="G188" s="36"/>
      <c r="H188" s="36"/>
      <c r="I188" s="36"/>
    </row>
    <row r="189" spans="6:9" x14ac:dyDescent="0.2">
      <c r="F189" s="36"/>
      <c r="G189" s="36"/>
      <c r="H189" s="36"/>
      <c r="I189" s="36"/>
    </row>
    <row r="190" spans="6:9" x14ac:dyDescent="0.2">
      <c r="F190" s="36"/>
      <c r="G190" s="36"/>
      <c r="H190" s="36"/>
      <c r="I190" s="36"/>
    </row>
    <row r="191" spans="6:9" x14ac:dyDescent="0.2">
      <c r="F191" s="36"/>
      <c r="G191" s="36"/>
      <c r="H191" s="36"/>
      <c r="I191" s="36"/>
    </row>
    <row r="192" spans="6:9" x14ac:dyDescent="0.2">
      <c r="F192" s="36"/>
      <c r="G192" s="36"/>
      <c r="H192" s="36"/>
      <c r="I192" s="36"/>
    </row>
    <row r="193" spans="6:9" x14ac:dyDescent="0.2">
      <c r="F193" s="36"/>
      <c r="G193" s="36"/>
      <c r="H193" s="36"/>
      <c r="I193" s="36"/>
    </row>
    <row r="194" spans="6:9" x14ac:dyDescent="0.2">
      <c r="F194" s="36"/>
      <c r="G194" s="36"/>
      <c r="H194" s="36"/>
      <c r="I194" s="36"/>
    </row>
    <row r="195" spans="6:9" x14ac:dyDescent="0.2">
      <c r="F195" s="36"/>
      <c r="G195" s="36"/>
      <c r="H195" s="36"/>
      <c r="I195" s="36"/>
    </row>
    <row r="196" spans="6:9" x14ac:dyDescent="0.2">
      <c r="F196" s="36"/>
      <c r="G196" s="36"/>
      <c r="H196" s="36"/>
      <c r="I196" s="36"/>
    </row>
    <row r="197" spans="6:9" x14ac:dyDescent="0.2">
      <c r="F197" s="36"/>
      <c r="G197" s="36"/>
      <c r="H197" s="36"/>
      <c r="I197" s="36"/>
    </row>
    <row r="198" spans="6:9" x14ac:dyDescent="0.2">
      <c r="F198" s="36"/>
      <c r="G198" s="36"/>
      <c r="H198" s="36"/>
      <c r="I198" s="36"/>
    </row>
    <row r="199" spans="6:9" x14ac:dyDescent="0.2">
      <c r="F199" s="36"/>
      <c r="G199" s="36"/>
      <c r="H199" s="36"/>
      <c r="I199" s="36"/>
    </row>
    <row r="200" spans="6:9" x14ac:dyDescent="0.2">
      <c r="F200" s="36"/>
      <c r="G200" s="36"/>
      <c r="H200" s="36"/>
      <c r="I200" s="36"/>
    </row>
    <row r="201" spans="6:9" x14ac:dyDescent="0.2">
      <c r="F201" s="36"/>
      <c r="G201" s="36"/>
      <c r="H201" s="36"/>
      <c r="I201" s="36"/>
    </row>
    <row r="202" spans="6:9" x14ac:dyDescent="0.2">
      <c r="F202" s="36"/>
      <c r="G202" s="36"/>
      <c r="H202" s="36"/>
      <c r="I202" s="36"/>
    </row>
    <row r="203" spans="6:9" x14ac:dyDescent="0.2">
      <c r="F203" s="36"/>
      <c r="G203" s="36"/>
      <c r="H203" s="36"/>
      <c r="I203" s="36"/>
    </row>
    <row r="204" spans="6:9" x14ac:dyDescent="0.2">
      <c r="F204" s="36"/>
      <c r="G204" s="36"/>
      <c r="H204" s="36"/>
      <c r="I204" s="36"/>
    </row>
    <row r="205" spans="6:9" x14ac:dyDescent="0.2">
      <c r="F205" s="36"/>
      <c r="G205" s="36"/>
      <c r="H205" s="36"/>
      <c r="I205" s="36"/>
    </row>
    <row r="206" spans="6:9" x14ac:dyDescent="0.2">
      <c r="F206" s="36"/>
      <c r="G206" s="36"/>
      <c r="H206" s="36"/>
      <c r="I206" s="36"/>
    </row>
    <row r="207" spans="6:9" x14ac:dyDescent="0.2">
      <c r="F207" s="36"/>
      <c r="G207" s="36"/>
      <c r="H207" s="36"/>
      <c r="I207" s="36"/>
    </row>
    <row r="208" spans="6:9" x14ac:dyDescent="0.2">
      <c r="F208" s="36"/>
      <c r="G208" s="36"/>
      <c r="H208" s="36"/>
      <c r="I208" s="36"/>
    </row>
    <row r="209" spans="6:9" x14ac:dyDescent="0.2">
      <c r="F209" s="36"/>
      <c r="G209" s="36"/>
      <c r="H209" s="36"/>
      <c r="I209" s="36"/>
    </row>
    <row r="210" spans="6:9" x14ac:dyDescent="0.2">
      <c r="F210" s="36"/>
      <c r="G210" s="36"/>
      <c r="H210" s="36"/>
      <c r="I210" s="36"/>
    </row>
    <row r="211" spans="6:9" x14ac:dyDescent="0.2">
      <c r="F211" s="36"/>
      <c r="G211" s="36"/>
      <c r="H211" s="36"/>
      <c r="I211" s="36"/>
    </row>
    <row r="212" spans="6:9" x14ac:dyDescent="0.2">
      <c r="F212" s="36"/>
      <c r="G212" s="36"/>
      <c r="H212" s="36"/>
      <c r="I212" s="36"/>
    </row>
    <row r="213" spans="6:9" x14ac:dyDescent="0.2">
      <c r="F213" s="36"/>
      <c r="G213" s="36"/>
      <c r="H213" s="36"/>
      <c r="I213" s="36"/>
    </row>
    <row r="214" spans="6:9" x14ac:dyDescent="0.2">
      <c r="F214" s="36"/>
      <c r="G214" s="36"/>
      <c r="H214" s="36"/>
      <c r="I214" s="36"/>
    </row>
    <row r="215" spans="6:9" x14ac:dyDescent="0.2">
      <c r="F215" s="36"/>
      <c r="G215" s="36"/>
      <c r="H215" s="36"/>
      <c r="I215" s="36"/>
    </row>
    <row r="216" spans="6:9" x14ac:dyDescent="0.2">
      <c r="F216" s="36"/>
      <c r="G216" s="36"/>
      <c r="H216" s="36"/>
      <c r="I216" s="36"/>
    </row>
    <row r="217" spans="6:9" x14ac:dyDescent="0.2">
      <c r="F217" s="36"/>
      <c r="G217" s="36"/>
      <c r="H217" s="36"/>
      <c r="I217" s="36"/>
    </row>
    <row r="218" spans="6:9" x14ac:dyDescent="0.2">
      <c r="F218" s="36"/>
      <c r="G218" s="36"/>
      <c r="H218" s="36"/>
      <c r="I218" s="36"/>
    </row>
    <row r="219" spans="6:9" x14ac:dyDescent="0.2">
      <c r="F219" s="36"/>
      <c r="G219" s="36"/>
      <c r="H219" s="36"/>
      <c r="I219" s="36"/>
    </row>
    <row r="220" spans="6:9" x14ac:dyDescent="0.2">
      <c r="F220" s="36"/>
      <c r="G220" s="36"/>
      <c r="H220" s="36"/>
      <c r="I220" s="36"/>
    </row>
    <row r="221" spans="6:9" x14ac:dyDescent="0.2">
      <c r="F221" s="36"/>
      <c r="G221" s="36"/>
      <c r="H221" s="36"/>
      <c r="I221" s="36"/>
    </row>
    <row r="222" spans="6:9" x14ac:dyDescent="0.2">
      <c r="F222" s="36"/>
      <c r="G222" s="36"/>
      <c r="H222" s="36"/>
      <c r="I222" s="36"/>
    </row>
    <row r="223" spans="6:9" x14ac:dyDescent="0.2">
      <c r="F223" s="36"/>
      <c r="G223" s="36"/>
      <c r="H223" s="36"/>
      <c r="I223" s="36"/>
    </row>
    <row r="224" spans="6:9" x14ac:dyDescent="0.2">
      <c r="F224" s="36"/>
      <c r="G224" s="36"/>
      <c r="H224" s="36"/>
      <c r="I224" s="36"/>
    </row>
    <row r="225" spans="6:9" x14ac:dyDescent="0.2">
      <c r="F225" s="36"/>
      <c r="G225" s="36"/>
      <c r="H225" s="36"/>
      <c r="I225" s="36"/>
    </row>
    <row r="226" spans="6:9" x14ac:dyDescent="0.2">
      <c r="F226" s="36"/>
      <c r="G226" s="36"/>
      <c r="H226" s="36"/>
      <c r="I226" s="36"/>
    </row>
    <row r="227" spans="6:9" x14ac:dyDescent="0.2">
      <c r="F227" s="36"/>
      <c r="G227" s="36"/>
      <c r="H227" s="36"/>
      <c r="I227" s="36"/>
    </row>
    <row r="228" spans="6:9" x14ac:dyDescent="0.2">
      <c r="F228" s="36"/>
      <c r="G228" s="36"/>
      <c r="H228" s="36"/>
      <c r="I228" s="36"/>
    </row>
    <row r="229" spans="6:9" x14ac:dyDescent="0.2">
      <c r="F229" s="36"/>
      <c r="G229" s="36"/>
      <c r="H229" s="36"/>
      <c r="I229" s="36"/>
    </row>
    <row r="230" spans="6:9" x14ac:dyDescent="0.2">
      <c r="F230" s="36"/>
      <c r="G230" s="36"/>
      <c r="H230" s="36"/>
      <c r="I230" s="36"/>
    </row>
    <row r="231" spans="6:9" x14ac:dyDescent="0.2">
      <c r="F231" s="36"/>
      <c r="G231" s="36"/>
      <c r="H231" s="36"/>
      <c r="I231" s="36"/>
    </row>
    <row r="232" spans="6:9" x14ac:dyDescent="0.2">
      <c r="F232" s="36"/>
      <c r="G232" s="36"/>
      <c r="H232" s="36"/>
      <c r="I232" s="36"/>
    </row>
    <row r="233" spans="6:9" x14ac:dyDescent="0.2">
      <c r="F233" s="36"/>
      <c r="G233" s="36"/>
      <c r="H233" s="36"/>
      <c r="I233" s="36"/>
    </row>
    <row r="234" spans="6:9" x14ac:dyDescent="0.2">
      <c r="F234" s="36"/>
      <c r="G234" s="36"/>
      <c r="H234" s="36"/>
      <c r="I234" s="36"/>
    </row>
    <row r="235" spans="6:9" x14ac:dyDescent="0.2">
      <c r="F235" s="36"/>
      <c r="G235" s="36"/>
      <c r="H235" s="36"/>
      <c r="I235" s="36"/>
    </row>
    <row r="236" spans="6:9" x14ac:dyDescent="0.2">
      <c r="F236" s="36"/>
      <c r="G236" s="36"/>
      <c r="H236" s="36"/>
      <c r="I236" s="36"/>
    </row>
    <row r="237" spans="6:9" x14ac:dyDescent="0.2">
      <c r="F237" s="36"/>
      <c r="G237" s="36"/>
      <c r="H237" s="36"/>
      <c r="I237" s="36"/>
    </row>
    <row r="238" spans="6:9" x14ac:dyDescent="0.2">
      <c r="F238" s="36"/>
      <c r="G238" s="36"/>
      <c r="H238" s="36"/>
      <c r="I238" s="36"/>
    </row>
    <row r="239" spans="6:9" x14ac:dyDescent="0.2">
      <c r="F239" s="36"/>
      <c r="G239" s="36"/>
      <c r="H239" s="36"/>
      <c r="I239" s="36"/>
    </row>
    <row r="240" spans="6:9" x14ac:dyDescent="0.2">
      <c r="F240" s="36"/>
      <c r="G240" s="36"/>
      <c r="H240" s="36"/>
      <c r="I240" s="36"/>
    </row>
    <row r="241" spans="6:9" x14ac:dyDescent="0.2">
      <c r="F241" s="36"/>
      <c r="G241" s="36"/>
      <c r="H241" s="36"/>
      <c r="I241" s="36"/>
    </row>
    <row r="242" spans="6:9" x14ac:dyDescent="0.2">
      <c r="F242" s="36"/>
      <c r="G242" s="36"/>
      <c r="H242" s="36"/>
      <c r="I242" s="36"/>
    </row>
    <row r="243" spans="6:9" x14ac:dyDescent="0.2">
      <c r="F243" s="36"/>
      <c r="G243" s="36"/>
      <c r="H243" s="36"/>
      <c r="I243" s="36"/>
    </row>
    <row r="244" spans="6:9" x14ac:dyDescent="0.2">
      <c r="F244" s="36"/>
      <c r="G244" s="36"/>
      <c r="H244" s="36"/>
      <c r="I244" s="36"/>
    </row>
    <row r="245" spans="6:9" x14ac:dyDescent="0.2">
      <c r="F245" s="36"/>
      <c r="G245" s="36"/>
      <c r="H245" s="36"/>
      <c r="I245" s="36"/>
    </row>
    <row r="246" spans="6:9" x14ac:dyDescent="0.2">
      <c r="F246" s="36"/>
      <c r="G246" s="36"/>
      <c r="H246" s="36"/>
      <c r="I246" s="36"/>
    </row>
    <row r="247" spans="6:9" x14ac:dyDescent="0.2">
      <c r="F247" s="36"/>
      <c r="G247" s="36"/>
      <c r="H247" s="36"/>
      <c r="I247" s="36"/>
    </row>
    <row r="248" spans="6:9" x14ac:dyDescent="0.2">
      <c r="F248" s="36"/>
      <c r="G248" s="36"/>
      <c r="H248" s="36"/>
      <c r="I248" s="36"/>
    </row>
    <row r="249" spans="6:9" x14ac:dyDescent="0.2">
      <c r="F249" s="36"/>
      <c r="G249" s="36"/>
      <c r="H249" s="36"/>
      <c r="I249" s="36"/>
    </row>
    <row r="250" spans="6:9" x14ac:dyDescent="0.2">
      <c r="F250" s="36"/>
      <c r="G250" s="36"/>
      <c r="H250" s="36"/>
      <c r="I250" s="36"/>
    </row>
    <row r="251" spans="6:9" x14ac:dyDescent="0.2">
      <c r="F251" s="36"/>
      <c r="G251" s="36"/>
      <c r="H251" s="36"/>
      <c r="I251" s="36"/>
    </row>
    <row r="252" spans="6:9" x14ac:dyDescent="0.2">
      <c r="F252" s="36"/>
      <c r="G252" s="36"/>
      <c r="H252" s="36"/>
      <c r="I252" s="36"/>
    </row>
    <row r="253" spans="6:9" x14ac:dyDescent="0.2">
      <c r="F253" s="36"/>
      <c r="G253" s="36"/>
      <c r="H253" s="36"/>
      <c r="I253" s="36"/>
    </row>
    <row r="254" spans="6:9" x14ac:dyDescent="0.2">
      <c r="F254" s="36"/>
      <c r="G254" s="36"/>
      <c r="H254" s="36"/>
      <c r="I254" s="36"/>
    </row>
    <row r="255" spans="6:9" x14ac:dyDescent="0.2">
      <c r="F255" s="36"/>
      <c r="G255" s="36"/>
      <c r="H255" s="36"/>
      <c r="I255" s="36"/>
    </row>
    <row r="256" spans="6:9" x14ac:dyDescent="0.2">
      <c r="F256" s="36"/>
      <c r="G256" s="36"/>
      <c r="H256" s="36"/>
      <c r="I256" s="36"/>
    </row>
    <row r="257" spans="6:9" x14ac:dyDescent="0.2">
      <c r="F257" s="36"/>
      <c r="G257" s="36"/>
      <c r="H257" s="36"/>
      <c r="I257" s="36"/>
    </row>
    <row r="258" spans="6:9" x14ac:dyDescent="0.2">
      <c r="F258" s="36"/>
      <c r="G258" s="36"/>
      <c r="H258" s="36"/>
      <c r="I258" s="36"/>
    </row>
    <row r="259" spans="6:9" x14ac:dyDescent="0.2">
      <c r="F259" s="36"/>
      <c r="G259" s="36"/>
      <c r="H259" s="36"/>
      <c r="I259" s="36"/>
    </row>
    <row r="260" spans="6:9" x14ac:dyDescent="0.2">
      <c r="F260" s="36"/>
      <c r="G260" s="36"/>
      <c r="H260" s="36"/>
      <c r="I260" s="36"/>
    </row>
    <row r="261" spans="6:9" x14ac:dyDescent="0.2">
      <c r="F261" s="36"/>
      <c r="G261" s="36"/>
      <c r="H261" s="36"/>
      <c r="I261" s="36"/>
    </row>
    <row r="262" spans="6:9" x14ac:dyDescent="0.2">
      <c r="F262" s="36"/>
      <c r="G262" s="36"/>
      <c r="H262" s="36"/>
      <c r="I262" s="36"/>
    </row>
    <row r="263" spans="6:9" x14ac:dyDescent="0.2">
      <c r="F263" s="36"/>
      <c r="G263" s="36"/>
      <c r="H263" s="36"/>
      <c r="I263" s="36"/>
    </row>
    <row r="264" spans="6:9" x14ac:dyDescent="0.2">
      <c r="F264" s="36"/>
      <c r="G264" s="36"/>
      <c r="H264" s="36"/>
      <c r="I264" s="36"/>
    </row>
    <row r="265" spans="6:9" x14ac:dyDescent="0.2">
      <c r="F265" s="36"/>
      <c r="G265" s="36"/>
      <c r="H265" s="36"/>
      <c r="I265" s="36"/>
    </row>
    <row r="266" spans="6:9" x14ac:dyDescent="0.2">
      <c r="F266" s="36"/>
      <c r="G266" s="36"/>
      <c r="H266" s="36"/>
      <c r="I266" s="36"/>
    </row>
    <row r="267" spans="6:9" x14ac:dyDescent="0.2">
      <c r="F267" s="36"/>
      <c r="G267" s="36"/>
      <c r="H267" s="36"/>
      <c r="I267" s="36"/>
    </row>
    <row r="268" spans="6:9" x14ac:dyDescent="0.2">
      <c r="F268" s="36"/>
      <c r="G268" s="36"/>
      <c r="H268" s="36"/>
      <c r="I268" s="36"/>
    </row>
    <row r="269" spans="6:9" x14ac:dyDescent="0.2">
      <c r="F269" s="36"/>
      <c r="G269" s="36"/>
      <c r="H269" s="36"/>
      <c r="I269" s="36"/>
    </row>
    <row r="270" spans="6:9" x14ac:dyDescent="0.2">
      <c r="F270" s="36"/>
      <c r="G270" s="36"/>
      <c r="H270" s="36"/>
      <c r="I270" s="36"/>
    </row>
    <row r="271" spans="6:9" x14ac:dyDescent="0.2">
      <c r="F271" s="36"/>
      <c r="G271" s="36"/>
      <c r="H271" s="36"/>
      <c r="I271" s="36"/>
    </row>
    <row r="272" spans="6:9" x14ac:dyDescent="0.2">
      <c r="F272" s="36"/>
      <c r="G272" s="36"/>
      <c r="H272" s="36"/>
      <c r="I272" s="36"/>
    </row>
    <row r="273" spans="6:9" x14ac:dyDescent="0.2">
      <c r="F273" s="36"/>
      <c r="G273" s="36"/>
      <c r="H273" s="36"/>
      <c r="I273" s="36"/>
    </row>
    <row r="274" spans="6:9" x14ac:dyDescent="0.2">
      <c r="F274" s="36"/>
      <c r="G274" s="36"/>
      <c r="H274" s="36"/>
      <c r="I274" s="36"/>
    </row>
    <row r="275" spans="6:9" x14ac:dyDescent="0.2">
      <c r="F275" s="36"/>
      <c r="G275" s="36"/>
      <c r="H275" s="36"/>
      <c r="I275" s="36"/>
    </row>
    <row r="276" spans="6:9" x14ac:dyDescent="0.2">
      <c r="F276" s="36"/>
      <c r="G276" s="36"/>
      <c r="H276" s="36"/>
      <c r="I276" s="36"/>
    </row>
    <row r="277" spans="6:9" x14ac:dyDescent="0.2">
      <c r="F277" s="36"/>
      <c r="G277" s="36"/>
      <c r="H277" s="36"/>
      <c r="I277" s="36"/>
    </row>
    <row r="278" spans="6:9" x14ac:dyDescent="0.2">
      <c r="F278" s="36"/>
      <c r="G278" s="36"/>
      <c r="H278" s="36"/>
      <c r="I278" s="36"/>
    </row>
    <row r="279" spans="6:9" x14ac:dyDescent="0.2">
      <c r="F279" s="36"/>
      <c r="G279" s="36"/>
      <c r="H279" s="36"/>
      <c r="I279" s="36"/>
    </row>
    <row r="280" spans="6:9" x14ac:dyDescent="0.2">
      <c r="F280" s="36"/>
      <c r="G280" s="36"/>
      <c r="H280" s="36"/>
      <c r="I280" s="36"/>
    </row>
    <row r="281" spans="6:9" x14ac:dyDescent="0.2">
      <c r="F281" s="36"/>
      <c r="G281" s="36"/>
      <c r="H281" s="36"/>
      <c r="I281" s="36"/>
    </row>
    <row r="282" spans="6:9" x14ac:dyDescent="0.2">
      <c r="F282" s="36"/>
      <c r="G282" s="36"/>
      <c r="H282" s="36"/>
      <c r="I282" s="36"/>
    </row>
    <row r="283" spans="6:9" x14ac:dyDescent="0.2">
      <c r="F283" s="36"/>
      <c r="G283" s="36"/>
      <c r="H283" s="36"/>
      <c r="I283" s="36"/>
    </row>
    <row r="284" spans="6:9" x14ac:dyDescent="0.2">
      <c r="F284" s="36"/>
      <c r="G284" s="36"/>
      <c r="H284" s="36"/>
      <c r="I284" s="36"/>
    </row>
    <row r="285" spans="6:9" x14ac:dyDescent="0.2">
      <c r="F285" s="36"/>
      <c r="G285" s="36"/>
      <c r="H285" s="36"/>
      <c r="I285" s="36"/>
    </row>
    <row r="286" spans="6:9" x14ac:dyDescent="0.2">
      <c r="F286" s="36"/>
      <c r="G286" s="36"/>
      <c r="H286" s="36"/>
      <c r="I286" s="36"/>
    </row>
    <row r="287" spans="6:9" x14ac:dyDescent="0.2">
      <c r="F287" s="36"/>
      <c r="G287" s="36"/>
      <c r="H287" s="36"/>
      <c r="I287" s="36"/>
    </row>
    <row r="288" spans="6:9" x14ac:dyDescent="0.2">
      <c r="F288" s="36"/>
      <c r="G288" s="36"/>
      <c r="H288" s="36"/>
      <c r="I288" s="36"/>
    </row>
    <row r="289" spans="6:9" x14ac:dyDescent="0.2">
      <c r="F289" s="36"/>
      <c r="G289" s="36"/>
      <c r="H289" s="36"/>
      <c r="I289" s="36"/>
    </row>
    <row r="290" spans="6:9" x14ac:dyDescent="0.2">
      <c r="F290" s="36"/>
      <c r="G290" s="36"/>
      <c r="H290" s="36"/>
      <c r="I290" s="36"/>
    </row>
    <row r="291" spans="6:9" x14ac:dyDescent="0.2">
      <c r="F291" s="36"/>
      <c r="G291" s="36"/>
      <c r="H291" s="36"/>
      <c r="I291" s="36"/>
    </row>
    <row r="292" spans="6:9" x14ac:dyDescent="0.2">
      <c r="F292" s="36"/>
      <c r="G292" s="36"/>
      <c r="H292" s="36"/>
      <c r="I292" s="36"/>
    </row>
    <row r="293" spans="6:9" x14ac:dyDescent="0.2">
      <c r="F293" s="36"/>
      <c r="G293" s="36"/>
      <c r="H293" s="36"/>
      <c r="I293" s="36"/>
    </row>
    <row r="294" spans="6:9" x14ac:dyDescent="0.2">
      <c r="F294" s="36"/>
      <c r="G294" s="36"/>
      <c r="H294" s="36"/>
      <c r="I294" s="36"/>
    </row>
    <row r="295" spans="6:9" x14ac:dyDescent="0.2">
      <c r="F295" s="36"/>
      <c r="G295" s="36"/>
      <c r="H295" s="36"/>
      <c r="I295" s="36"/>
    </row>
    <row r="296" spans="6:9" x14ac:dyDescent="0.2">
      <c r="F296" s="36"/>
      <c r="G296" s="36"/>
      <c r="H296" s="36"/>
      <c r="I296" s="36"/>
    </row>
    <row r="297" spans="6:9" x14ac:dyDescent="0.2">
      <c r="F297" s="36"/>
      <c r="G297" s="36"/>
      <c r="H297" s="36"/>
      <c r="I297" s="36"/>
    </row>
    <row r="298" spans="6:9" x14ac:dyDescent="0.2">
      <c r="F298" s="36"/>
      <c r="G298" s="36"/>
      <c r="H298" s="36"/>
      <c r="I298" s="36"/>
    </row>
    <row r="299" spans="6:9" x14ac:dyDescent="0.2">
      <c r="F299" s="36"/>
      <c r="G299" s="36"/>
      <c r="H299" s="36"/>
      <c r="I299" s="36"/>
    </row>
    <row r="300" spans="6:9" x14ac:dyDescent="0.2">
      <c r="F300" s="36"/>
      <c r="G300" s="36"/>
      <c r="H300" s="36"/>
      <c r="I300" s="36"/>
    </row>
    <row r="301" spans="6:9" x14ac:dyDescent="0.2">
      <c r="F301" s="36"/>
      <c r="G301" s="36"/>
      <c r="H301" s="36"/>
      <c r="I301" s="36"/>
    </row>
    <row r="302" spans="6:9" x14ac:dyDescent="0.2">
      <c r="F302" s="36"/>
      <c r="G302" s="36"/>
      <c r="H302" s="36"/>
      <c r="I302" s="36"/>
    </row>
    <row r="303" spans="6:9" x14ac:dyDescent="0.2">
      <c r="F303" s="36"/>
      <c r="G303" s="36"/>
      <c r="H303" s="36"/>
      <c r="I303" s="36"/>
    </row>
    <row r="304" spans="6:9" x14ac:dyDescent="0.2">
      <c r="F304" s="36"/>
      <c r="G304" s="36"/>
      <c r="H304" s="36"/>
      <c r="I304" s="36"/>
    </row>
    <row r="305" spans="6:9" x14ac:dyDescent="0.2">
      <c r="F305" s="36"/>
      <c r="G305" s="36"/>
      <c r="H305" s="36"/>
      <c r="I305" s="36"/>
    </row>
    <row r="306" spans="6:9" x14ac:dyDescent="0.2">
      <c r="F306" s="36"/>
      <c r="G306" s="36"/>
      <c r="H306" s="36"/>
      <c r="I306" s="36"/>
    </row>
    <row r="307" spans="6:9" x14ac:dyDescent="0.2">
      <c r="F307" s="36"/>
      <c r="G307" s="36"/>
      <c r="H307" s="36"/>
      <c r="I307" s="36"/>
    </row>
    <row r="308" spans="6:9" x14ac:dyDescent="0.2">
      <c r="F308" s="36"/>
      <c r="G308" s="36"/>
      <c r="H308" s="36"/>
      <c r="I308" s="36"/>
    </row>
    <row r="309" spans="6:9" x14ac:dyDescent="0.2">
      <c r="F309" s="36"/>
      <c r="G309" s="36"/>
      <c r="H309" s="36"/>
      <c r="I309" s="36"/>
    </row>
    <row r="310" spans="6:9" x14ac:dyDescent="0.2">
      <c r="F310" s="36"/>
      <c r="G310" s="36"/>
      <c r="H310" s="36"/>
      <c r="I310" s="36"/>
    </row>
    <row r="311" spans="6:9" x14ac:dyDescent="0.2">
      <c r="F311" s="36"/>
      <c r="G311" s="36"/>
      <c r="H311" s="36"/>
      <c r="I311" s="36"/>
    </row>
    <row r="312" spans="6:9" x14ac:dyDescent="0.2">
      <c r="F312" s="36"/>
      <c r="G312" s="36"/>
      <c r="H312" s="36"/>
      <c r="I312" s="36"/>
    </row>
    <row r="313" spans="6:9" x14ac:dyDescent="0.2">
      <c r="F313" s="36"/>
      <c r="G313" s="36"/>
      <c r="H313" s="36"/>
      <c r="I313" s="36"/>
    </row>
    <row r="314" spans="6:9" x14ac:dyDescent="0.2">
      <c r="F314" s="36"/>
      <c r="G314" s="36"/>
      <c r="H314" s="36"/>
      <c r="I314" s="36"/>
    </row>
    <row r="315" spans="6:9" x14ac:dyDescent="0.2">
      <c r="F315" s="36"/>
      <c r="G315" s="36"/>
      <c r="H315" s="36"/>
      <c r="I315" s="36"/>
    </row>
    <row r="316" spans="6:9" x14ac:dyDescent="0.2">
      <c r="F316" s="36"/>
      <c r="G316" s="36"/>
      <c r="H316" s="36"/>
      <c r="I316" s="36"/>
    </row>
    <row r="317" spans="6:9" x14ac:dyDescent="0.2">
      <c r="F317" s="36"/>
      <c r="G317" s="36"/>
      <c r="H317" s="36"/>
      <c r="I317" s="36"/>
    </row>
    <row r="318" spans="6:9" x14ac:dyDescent="0.2">
      <c r="F318" s="36"/>
      <c r="G318" s="36"/>
      <c r="H318" s="36"/>
      <c r="I318" s="36"/>
    </row>
    <row r="319" spans="6:9" x14ac:dyDescent="0.2">
      <c r="F319" s="36"/>
      <c r="G319" s="36"/>
      <c r="H319" s="36"/>
      <c r="I319" s="36"/>
    </row>
    <row r="320" spans="6:9" x14ac:dyDescent="0.2">
      <c r="F320" s="36"/>
      <c r="G320" s="36"/>
      <c r="H320" s="36"/>
      <c r="I320" s="36"/>
    </row>
    <row r="321" spans="6:9" x14ac:dyDescent="0.2">
      <c r="F321" s="36"/>
      <c r="G321" s="36"/>
      <c r="H321" s="36"/>
      <c r="I321" s="36"/>
    </row>
    <row r="322" spans="6:9" x14ac:dyDescent="0.2">
      <c r="F322" s="36"/>
      <c r="G322" s="36"/>
      <c r="H322" s="36"/>
      <c r="I322" s="36"/>
    </row>
    <row r="323" spans="6:9" x14ac:dyDescent="0.2">
      <c r="F323" s="36"/>
      <c r="G323" s="36"/>
      <c r="H323" s="36"/>
      <c r="I323" s="36"/>
    </row>
    <row r="324" spans="6:9" x14ac:dyDescent="0.2">
      <c r="F324" s="36"/>
      <c r="G324" s="36"/>
      <c r="H324" s="36"/>
      <c r="I324" s="36"/>
    </row>
    <row r="325" spans="6:9" x14ac:dyDescent="0.2">
      <c r="F325" s="36"/>
      <c r="G325" s="36"/>
      <c r="H325" s="36"/>
      <c r="I325" s="36"/>
    </row>
    <row r="326" spans="6:9" x14ac:dyDescent="0.2">
      <c r="F326" s="36"/>
      <c r="G326" s="36"/>
      <c r="H326" s="36"/>
      <c r="I326" s="36"/>
    </row>
    <row r="327" spans="6:9" x14ac:dyDescent="0.2">
      <c r="F327" s="36"/>
      <c r="G327" s="36"/>
      <c r="H327" s="36"/>
      <c r="I327" s="36"/>
    </row>
    <row r="328" spans="6:9" x14ac:dyDescent="0.2">
      <c r="F328" s="36"/>
      <c r="G328" s="36"/>
      <c r="H328" s="36"/>
      <c r="I328" s="36"/>
    </row>
    <row r="329" spans="6:9" x14ac:dyDescent="0.2">
      <c r="F329" s="36"/>
      <c r="G329" s="36"/>
      <c r="H329" s="36"/>
      <c r="I329" s="36"/>
    </row>
    <row r="330" spans="6:9" x14ac:dyDescent="0.2">
      <c r="F330" s="36"/>
      <c r="G330" s="36"/>
      <c r="H330" s="36"/>
      <c r="I330" s="36"/>
    </row>
    <row r="331" spans="6:9" x14ac:dyDescent="0.2">
      <c r="F331" s="36"/>
      <c r="G331" s="36"/>
      <c r="H331" s="36"/>
      <c r="I331" s="36"/>
    </row>
    <row r="332" spans="6:9" x14ac:dyDescent="0.2">
      <c r="F332" s="36"/>
      <c r="G332" s="36"/>
      <c r="H332" s="36"/>
      <c r="I332" s="36"/>
    </row>
    <row r="333" spans="6:9" x14ac:dyDescent="0.2">
      <c r="F333" s="36"/>
      <c r="G333" s="36"/>
      <c r="H333" s="36"/>
      <c r="I333" s="36"/>
    </row>
    <row r="334" spans="6:9" x14ac:dyDescent="0.2">
      <c r="F334" s="36"/>
      <c r="G334" s="36"/>
      <c r="H334" s="36"/>
      <c r="I334" s="36"/>
    </row>
    <row r="335" spans="6:9" x14ac:dyDescent="0.2">
      <c r="F335" s="36"/>
      <c r="G335" s="36"/>
      <c r="H335" s="36"/>
      <c r="I335" s="36"/>
    </row>
    <row r="336" spans="6:9" x14ac:dyDescent="0.2">
      <c r="F336" s="36"/>
      <c r="G336" s="36"/>
      <c r="H336" s="36"/>
      <c r="I336" s="36"/>
    </row>
    <row r="337" spans="6:9" x14ac:dyDescent="0.2">
      <c r="F337" s="36"/>
      <c r="G337" s="36"/>
      <c r="H337" s="36"/>
      <c r="I337" s="36"/>
    </row>
    <row r="338" spans="6:9" x14ac:dyDescent="0.2">
      <c r="F338" s="36"/>
      <c r="G338" s="36"/>
      <c r="H338" s="36"/>
      <c r="I338" s="36"/>
    </row>
    <row r="339" spans="6:9" x14ac:dyDescent="0.2">
      <c r="F339" s="36"/>
      <c r="G339" s="36"/>
      <c r="H339" s="36"/>
      <c r="I339" s="36"/>
    </row>
    <row r="340" spans="6:9" x14ac:dyDescent="0.2">
      <c r="F340" s="36"/>
      <c r="G340" s="36"/>
      <c r="H340" s="36"/>
      <c r="I340" s="36"/>
    </row>
    <row r="341" spans="6:9" x14ac:dyDescent="0.2">
      <c r="F341" s="36"/>
      <c r="G341" s="36"/>
      <c r="H341" s="36"/>
      <c r="I341" s="36"/>
    </row>
    <row r="342" spans="6:9" x14ac:dyDescent="0.2">
      <c r="F342" s="36"/>
      <c r="G342" s="36"/>
      <c r="H342" s="36"/>
      <c r="I342" s="36"/>
    </row>
    <row r="343" spans="6:9" x14ac:dyDescent="0.2">
      <c r="F343" s="36"/>
      <c r="G343" s="36"/>
      <c r="H343" s="36"/>
      <c r="I343" s="36"/>
    </row>
    <row r="344" spans="6:9" x14ac:dyDescent="0.2">
      <c r="F344" s="36"/>
      <c r="G344" s="36"/>
      <c r="H344" s="36"/>
      <c r="I344" s="36"/>
    </row>
    <row r="345" spans="6:9" x14ac:dyDescent="0.2">
      <c r="F345" s="36"/>
      <c r="G345" s="36"/>
      <c r="H345" s="36"/>
      <c r="I345" s="36"/>
    </row>
    <row r="346" spans="6:9" x14ac:dyDescent="0.2">
      <c r="F346" s="36"/>
      <c r="G346" s="36"/>
      <c r="H346" s="36"/>
      <c r="I346" s="36"/>
    </row>
    <row r="347" spans="6:9" x14ac:dyDescent="0.2">
      <c r="F347" s="36"/>
      <c r="G347" s="36"/>
      <c r="H347" s="36"/>
      <c r="I347" s="36"/>
    </row>
    <row r="348" spans="6:9" x14ac:dyDescent="0.2">
      <c r="F348" s="36"/>
      <c r="G348" s="36"/>
      <c r="H348" s="36"/>
      <c r="I348" s="36"/>
    </row>
    <row r="349" spans="6:9" x14ac:dyDescent="0.2">
      <c r="F349" s="36"/>
      <c r="G349" s="36"/>
      <c r="H349" s="36"/>
      <c r="I349" s="36"/>
    </row>
    <row r="350" spans="6:9" x14ac:dyDescent="0.2">
      <c r="F350" s="36"/>
      <c r="G350" s="36"/>
      <c r="H350" s="36"/>
      <c r="I350" s="36"/>
    </row>
    <row r="351" spans="6:9" x14ac:dyDescent="0.2">
      <c r="F351" s="36"/>
      <c r="G351" s="36"/>
      <c r="H351" s="36"/>
      <c r="I351" s="36"/>
    </row>
    <row r="352" spans="6:9" x14ac:dyDescent="0.2">
      <c r="F352" s="36"/>
      <c r="G352" s="36"/>
      <c r="H352" s="36"/>
      <c r="I352" s="36"/>
    </row>
    <row r="353" spans="6:9" x14ac:dyDescent="0.2">
      <c r="F353" s="36"/>
      <c r="G353" s="36"/>
      <c r="H353" s="36"/>
      <c r="I353" s="36"/>
    </row>
    <row r="354" spans="6:9" x14ac:dyDescent="0.2">
      <c r="F354" s="36"/>
      <c r="G354" s="36"/>
      <c r="H354" s="36"/>
      <c r="I354" s="36"/>
    </row>
    <row r="355" spans="6:9" x14ac:dyDescent="0.2">
      <c r="F355" s="36"/>
      <c r="G355" s="36"/>
      <c r="H355" s="36"/>
      <c r="I355" s="36"/>
    </row>
    <row r="356" spans="6:9" x14ac:dyDescent="0.2">
      <c r="F356" s="36"/>
      <c r="G356" s="36"/>
      <c r="H356" s="36"/>
      <c r="I356" s="36"/>
    </row>
    <row r="357" spans="6:9" x14ac:dyDescent="0.2">
      <c r="F357" s="36"/>
      <c r="G357" s="36"/>
      <c r="H357" s="36"/>
      <c r="I357" s="36"/>
    </row>
    <row r="358" spans="6:9" x14ac:dyDescent="0.2">
      <c r="F358" s="36"/>
      <c r="G358" s="36"/>
      <c r="H358" s="36"/>
      <c r="I358" s="36"/>
    </row>
    <row r="359" spans="6:9" x14ac:dyDescent="0.2">
      <c r="F359" s="36"/>
      <c r="G359" s="36"/>
      <c r="H359" s="36"/>
      <c r="I359" s="36"/>
    </row>
    <row r="360" spans="6:9" x14ac:dyDescent="0.2">
      <c r="F360" s="36"/>
      <c r="G360" s="36"/>
      <c r="H360" s="36"/>
      <c r="I360" s="36"/>
    </row>
    <row r="361" spans="6:9" x14ac:dyDescent="0.2">
      <c r="F361" s="36"/>
      <c r="G361" s="36"/>
      <c r="H361" s="36"/>
      <c r="I361" s="36"/>
    </row>
    <row r="362" spans="6:9" x14ac:dyDescent="0.2">
      <c r="F362" s="36"/>
      <c r="G362" s="36"/>
      <c r="H362" s="36"/>
      <c r="I362" s="36"/>
    </row>
    <row r="363" spans="6:9" x14ac:dyDescent="0.2">
      <c r="F363" s="36"/>
      <c r="G363" s="36"/>
      <c r="H363" s="36"/>
      <c r="I363" s="36"/>
    </row>
    <row r="364" spans="6:9" x14ac:dyDescent="0.2">
      <c r="F364" s="36"/>
      <c r="G364" s="36"/>
      <c r="H364" s="36"/>
      <c r="I364" s="36"/>
    </row>
    <row r="365" spans="6:9" x14ac:dyDescent="0.2">
      <c r="F365" s="36"/>
      <c r="G365" s="36"/>
      <c r="H365" s="36"/>
      <c r="I365" s="36"/>
    </row>
    <row r="366" spans="6:9" x14ac:dyDescent="0.2">
      <c r="F366" s="36"/>
      <c r="G366" s="36"/>
      <c r="H366" s="36"/>
      <c r="I366" s="36"/>
    </row>
    <row r="367" spans="6:9" x14ac:dyDescent="0.2">
      <c r="F367" s="36"/>
      <c r="G367" s="36"/>
      <c r="H367" s="36"/>
      <c r="I367" s="36"/>
    </row>
    <row r="368" spans="6:9" x14ac:dyDescent="0.2">
      <c r="F368" s="36"/>
      <c r="G368" s="36"/>
      <c r="H368" s="36"/>
      <c r="I368" s="36"/>
    </row>
    <row r="369" spans="6:9" x14ac:dyDescent="0.2">
      <c r="F369" s="36"/>
      <c r="G369" s="36"/>
      <c r="H369" s="36"/>
      <c r="I369" s="36"/>
    </row>
    <row r="370" spans="6:9" x14ac:dyDescent="0.2">
      <c r="F370" s="36"/>
      <c r="G370" s="36"/>
      <c r="H370" s="36"/>
      <c r="I370" s="36"/>
    </row>
    <row r="371" spans="6:9" x14ac:dyDescent="0.2">
      <c r="F371" s="36"/>
      <c r="G371" s="36"/>
      <c r="H371" s="36"/>
      <c r="I371" s="36"/>
    </row>
    <row r="372" spans="6:9" x14ac:dyDescent="0.2">
      <c r="F372" s="36"/>
      <c r="G372" s="36"/>
      <c r="H372" s="36"/>
      <c r="I372" s="36"/>
    </row>
    <row r="373" spans="6:9" x14ac:dyDescent="0.2">
      <c r="F373" s="36"/>
      <c r="G373" s="36"/>
      <c r="H373" s="36"/>
      <c r="I373" s="36"/>
    </row>
    <row r="374" spans="6:9" x14ac:dyDescent="0.2">
      <c r="F374" s="36"/>
      <c r="G374" s="36"/>
      <c r="H374" s="36"/>
      <c r="I374" s="36"/>
    </row>
    <row r="375" spans="6:9" x14ac:dyDescent="0.2">
      <c r="F375" s="36"/>
      <c r="G375" s="36"/>
      <c r="H375" s="36"/>
      <c r="I375" s="36"/>
    </row>
    <row r="376" spans="6:9" x14ac:dyDescent="0.2">
      <c r="F376" s="36"/>
      <c r="G376" s="36"/>
      <c r="H376" s="36"/>
      <c r="I376" s="36"/>
    </row>
    <row r="377" spans="6:9" x14ac:dyDescent="0.2">
      <c r="F377" s="36"/>
      <c r="G377" s="36"/>
      <c r="H377" s="36"/>
      <c r="I377" s="36"/>
    </row>
    <row r="378" spans="6:9" x14ac:dyDescent="0.2">
      <c r="F378" s="36"/>
      <c r="G378" s="36"/>
      <c r="H378" s="36"/>
      <c r="I378" s="36"/>
    </row>
    <row r="379" spans="6:9" x14ac:dyDescent="0.2">
      <c r="F379" s="36"/>
      <c r="G379" s="36"/>
      <c r="H379" s="36"/>
      <c r="I379" s="36"/>
    </row>
    <row r="380" spans="6:9" x14ac:dyDescent="0.2">
      <c r="F380" s="36"/>
      <c r="G380" s="36"/>
      <c r="H380" s="36"/>
      <c r="I380" s="36"/>
    </row>
    <row r="381" spans="6:9" x14ac:dyDescent="0.2">
      <c r="F381" s="36"/>
      <c r="G381" s="36"/>
      <c r="H381" s="36"/>
      <c r="I381" s="36"/>
    </row>
    <row r="382" spans="6:9" x14ac:dyDescent="0.2">
      <c r="F382" s="36"/>
      <c r="G382" s="36"/>
      <c r="H382" s="36"/>
      <c r="I382" s="36"/>
    </row>
    <row r="383" spans="6:9" x14ac:dyDescent="0.2">
      <c r="F383" s="36"/>
      <c r="G383" s="36"/>
      <c r="H383" s="36"/>
      <c r="I383" s="36"/>
    </row>
    <row r="384" spans="6:9" x14ac:dyDescent="0.2">
      <c r="F384" s="36"/>
      <c r="G384" s="36"/>
      <c r="H384" s="36"/>
      <c r="I384" s="36"/>
    </row>
    <row r="385" spans="6:9" x14ac:dyDescent="0.2">
      <c r="F385" s="36"/>
      <c r="G385" s="36"/>
      <c r="H385" s="36"/>
      <c r="I385" s="36"/>
    </row>
    <row r="386" spans="6:9" x14ac:dyDescent="0.2">
      <c r="F386" s="36"/>
      <c r="G386" s="36"/>
      <c r="H386" s="36"/>
      <c r="I386" s="36"/>
    </row>
    <row r="387" spans="6:9" x14ac:dyDescent="0.2">
      <c r="F387" s="36"/>
      <c r="G387" s="36"/>
      <c r="H387" s="36"/>
      <c r="I387" s="36"/>
    </row>
    <row r="388" spans="6:9" x14ac:dyDescent="0.2">
      <c r="F388" s="36"/>
      <c r="G388" s="36"/>
      <c r="H388" s="36"/>
      <c r="I388" s="36"/>
    </row>
    <row r="389" spans="6:9" x14ac:dyDescent="0.2">
      <c r="F389" s="36"/>
      <c r="G389" s="36"/>
      <c r="H389" s="36"/>
      <c r="I389" s="36"/>
    </row>
    <row r="390" spans="6:9" x14ac:dyDescent="0.2">
      <c r="F390" s="36"/>
      <c r="G390" s="36"/>
      <c r="H390" s="36"/>
      <c r="I390" s="36"/>
    </row>
    <row r="391" spans="6:9" x14ac:dyDescent="0.2">
      <c r="F391" s="36"/>
      <c r="G391" s="36"/>
      <c r="H391" s="36"/>
      <c r="I391" s="36"/>
    </row>
    <row r="392" spans="6:9" x14ac:dyDescent="0.2">
      <c r="F392" s="36"/>
      <c r="G392" s="36"/>
      <c r="H392" s="36"/>
      <c r="I392" s="36"/>
    </row>
    <row r="393" spans="6:9" x14ac:dyDescent="0.2">
      <c r="F393" s="36"/>
      <c r="G393" s="36"/>
      <c r="H393" s="36"/>
      <c r="I393" s="36"/>
    </row>
    <row r="394" spans="6:9" x14ac:dyDescent="0.2">
      <c r="F394" s="36"/>
      <c r="G394" s="36"/>
      <c r="H394" s="36"/>
      <c r="I394" s="36"/>
    </row>
    <row r="395" spans="6:9" x14ac:dyDescent="0.2">
      <c r="F395" s="36"/>
      <c r="G395" s="36"/>
      <c r="H395" s="36"/>
      <c r="I395" s="36"/>
    </row>
    <row r="396" spans="6:9" x14ac:dyDescent="0.2">
      <c r="F396" s="36"/>
      <c r="G396" s="36"/>
      <c r="H396" s="36"/>
      <c r="I396" s="36"/>
    </row>
    <row r="397" spans="6:9" x14ac:dyDescent="0.2">
      <c r="F397" s="36"/>
      <c r="G397" s="36"/>
      <c r="H397" s="36"/>
      <c r="I397" s="36"/>
    </row>
    <row r="398" spans="6:9" x14ac:dyDescent="0.2">
      <c r="F398" s="36"/>
      <c r="G398" s="36"/>
      <c r="H398" s="36"/>
      <c r="I398" s="36"/>
    </row>
    <row r="399" spans="6:9" x14ac:dyDescent="0.2">
      <c r="F399" s="36"/>
      <c r="G399" s="36"/>
      <c r="H399" s="36"/>
      <c r="I399" s="36"/>
    </row>
    <row r="400" spans="6:9" x14ac:dyDescent="0.2">
      <c r="F400" s="36"/>
      <c r="G400" s="36"/>
      <c r="H400" s="36"/>
      <c r="I400" s="36"/>
    </row>
    <row r="401" spans="6:9" x14ac:dyDescent="0.2">
      <c r="F401" s="36"/>
      <c r="G401" s="36"/>
      <c r="H401" s="36"/>
      <c r="I401" s="36"/>
    </row>
    <row r="402" spans="6:9" x14ac:dyDescent="0.2">
      <c r="F402" s="36"/>
      <c r="G402" s="36"/>
      <c r="H402" s="36"/>
      <c r="I402" s="36"/>
    </row>
    <row r="403" spans="6:9" x14ac:dyDescent="0.2">
      <c r="F403" s="36"/>
      <c r="G403" s="36"/>
      <c r="H403" s="36"/>
      <c r="I403" s="36"/>
    </row>
    <row r="404" spans="6:9" x14ac:dyDescent="0.2">
      <c r="F404" s="36"/>
      <c r="G404" s="36"/>
      <c r="H404" s="36"/>
      <c r="I404" s="36"/>
    </row>
    <row r="405" spans="6:9" x14ac:dyDescent="0.2">
      <c r="F405" s="36"/>
      <c r="G405" s="36"/>
      <c r="H405" s="36"/>
      <c r="I405" s="36"/>
    </row>
    <row r="406" spans="6:9" x14ac:dyDescent="0.2">
      <c r="F406" s="36"/>
      <c r="G406" s="36"/>
      <c r="H406" s="36"/>
      <c r="I406" s="36"/>
    </row>
    <row r="407" spans="6:9" x14ac:dyDescent="0.2">
      <c r="F407" s="36"/>
      <c r="G407" s="36"/>
      <c r="H407" s="36"/>
      <c r="I407" s="36"/>
    </row>
    <row r="408" spans="6:9" x14ac:dyDescent="0.2">
      <c r="F408" s="36"/>
      <c r="G408" s="36"/>
      <c r="H408" s="36"/>
      <c r="I408" s="36"/>
    </row>
    <row r="409" spans="6:9" x14ac:dyDescent="0.2">
      <c r="F409" s="36"/>
      <c r="G409" s="36"/>
      <c r="H409" s="36"/>
      <c r="I409" s="36"/>
    </row>
    <row r="410" spans="6:9" x14ac:dyDescent="0.2">
      <c r="F410" s="36"/>
      <c r="G410" s="36"/>
      <c r="H410" s="36"/>
      <c r="I410" s="36"/>
    </row>
    <row r="411" spans="6:9" x14ac:dyDescent="0.2">
      <c r="F411" s="36"/>
      <c r="G411" s="36"/>
      <c r="H411" s="36"/>
      <c r="I411" s="36"/>
    </row>
    <row r="412" spans="6:9" x14ac:dyDescent="0.2">
      <c r="F412" s="36"/>
      <c r="G412" s="36"/>
      <c r="H412" s="36"/>
      <c r="I412" s="36"/>
    </row>
    <row r="413" spans="6:9" x14ac:dyDescent="0.2">
      <c r="F413" s="36"/>
      <c r="G413" s="36"/>
      <c r="H413" s="36"/>
      <c r="I413" s="36"/>
    </row>
    <row r="414" spans="6:9" x14ac:dyDescent="0.2">
      <c r="F414" s="36"/>
      <c r="G414" s="36"/>
      <c r="H414" s="36"/>
      <c r="I414" s="36"/>
    </row>
    <row r="415" spans="6:9" x14ac:dyDescent="0.2">
      <c r="F415" s="36"/>
      <c r="G415" s="36"/>
      <c r="H415" s="36"/>
      <c r="I415" s="36"/>
    </row>
    <row r="416" spans="6:9" x14ac:dyDescent="0.2">
      <c r="F416" s="36"/>
      <c r="G416" s="36"/>
      <c r="H416" s="36"/>
      <c r="I416" s="36"/>
    </row>
    <row r="417" spans="6:9" x14ac:dyDescent="0.2">
      <c r="F417" s="36"/>
      <c r="G417" s="36"/>
      <c r="H417" s="36"/>
      <c r="I417" s="36"/>
    </row>
    <row r="418" spans="6:9" x14ac:dyDescent="0.2">
      <c r="F418" s="36"/>
      <c r="G418" s="36"/>
      <c r="H418" s="36"/>
      <c r="I418" s="36"/>
    </row>
    <row r="419" spans="6:9" x14ac:dyDescent="0.2">
      <c r="F419" s="36"/>
      <c r="G419" s="36"/>
      <c r="H419" s="36"/>
      <c r="I419" s="36"/>
    </row>
    <row r="420" spans="6:9" x14ac:dyDescent="0.2">
      <c r="F420" s="36"/>
      <c r="G420" s="36"/>
      <c r="H420" s="36"/>
      <c r="I420" s="36"/>
    </row>
    <row r="421" spans="6:9" x14ac:dyDescent="0.2">
      <c r="F421" s="36"/>
      <c r="G421" s="36"/>
      <c r="H421" s="36"/>
      <c r="I421" s="36"/>
    </row>
    <row r="422" spans="6:9" x14ac:dyDescent="0.2">
      <c r="F422" s="36"/>
      <c r="G422" s="36"/>
      <c r="H422" s="36"/>
      <c r="I422" s="36"/>
    </row>
  </sheetData>
  <mergeCells count="104">
    <mergeCell ref="CF5:CM5"/>
    <mergeCell ref="M5:T5"/>
    <mergeCell ref="J7:L7"/>
    <mergeCell ref="O7:O8"/>
    <mergeCell ref="M6:T6"/>
    <mergeCell ref="CB7:CB8"/>
    <mergeCell ref="CC7:CE7"/>
    <mergeCell ref="P7:P8"/>
    <mergeCell ref="X7:X8"/>
    <mergeCell ref="AF7:AF8"/>
    <mergeCell ref="AU7:AU8"/>
    <mergeCell ref="CI7:CI8"/>
    <mergeCell ref="CA7:CA8"/>
    <mergeCell ref="BS7:BS8"/>
    <mergeCell ref="BK7:BK8"/>
    <mergeCell ref="BC7:BC8"/>
    <mergeCell ref="BD7:BD8"/>
    <mergeCell ref="BY7:BY8"/>
    <mergeCell ref="BZ7:BZ8"/>
    <mergeCell ref="AZ5:BG5"/>
    <mergeCell ref="AZ6:BG6"/>
    <mergeCell ref="BX6:CE6"/>
    <mergeCell ref="BX5:CE5"/>
    <mergeCell ref="BH5:BO5"/>
    <mergeCell ref="I7:I8"/>
    <mergeCell ref="G7:G8"/>
    <mergeCell ref="M7:M8"/>
    <mergeCell ref="BM7:BO7"/>
    <mergeCell ref="BT7:BT8"/>
    <mergeCell ref="BU7:BW7"/>
    <mergeCell ref="BA7:BA8"/>
    <mergeCell ref="H7:H8"/>
    <mergeCell ref="BX7:BX8"/>
    <mergeCell ref="BB7:BB8"/>
    <mergeCell ref="AC7:AC8"/>
    <mergeCell ref="AD7:AD8"/>
    <mergeCell ref="AE7:AE8"/>
    <mergeCell ref="AL7:AL8"/>
    <mergeCell ref="AM7:AM8"/>
    <mergeCell ref="AH7:AJ7"/>
    <mergeCell ref="AT7:AT8"/>
    <mergeCell ref="AV7:AV8"/>
    <mergeCell ref="AW7:AY7"/>
    <mergeCell ref="BR7:BR8"/>
    <mergeCell ref="AK7:AK8"/>
    <mergeCell ref="Y7:Y8"/>
    <mergeCell ref="Z7:AB7"/>
    <mergeCell ref="AG7:AG8"/>
    <mergeCell ref="B56:C56"/>
    <mergeCell ref="A9:C9"/>
    <mergeCell ref="B22:C22"/>
    <mergeCell ref="B57:C57"/>
    <mergeCell ref="B63:C63"/>
    <mergeCell ref="A64:C64"/>
    <mergeCell ref="A41:C41"/>
    <mergeCell ref="A42:C42"/>
    <mergeCell ref="B43:C43"/>
    <mergeCell ref="B44:C44"/>
    <mergeCell ref="B45:C45"/>
    <mergeCell ref="B47:C47"/>
    <mergeCell ref="B55:C55"/>
    <mergeCell ref="B46:C46"/>
    <mergeCell ref="BP5:BW5"/>
    <mergeCell ref="BI7:BI8"/>
    <mergeCell ref="BJ7:BJ8"/>
    <mergeCell ref="BP7:BP8"/>
    <mergeCell ref="BQ7:BQ8"/>
    <mergeCell ref="BH7:BH8"/>
    <mergeCell ref="BH6:BO6"/>
    <mergeCell ref="BP6:BW6"/>
    <mergeCell ref="BL7:BL8"/>
    <mergeCell ref="A3:L3"/>
    <mergeCell ref="U5:AB5"/>
    <mergeCell ref="AZ7:AZ8"/>
    <mergeCell ref="AC5:AJ5"/>
    <mergeCell ref="AK5:AQ5"/>
    <mergeCell ref="AR5:AY5"/>
    <mergeCell ref="F7:F8"/>
    <mergeCell ref="R7:T7"/>
    <mergeCell ref="AR7:AR8"/>
    <mergeCell ref="AS7:AS8"/>
    <mergeCell ref="Q7:Q8"/>
    <mergeCell ref="A6:C6"/>
    <mergeCell ref="D7:D8"/>
    <mergeCell ref="E7:E8"/>
    <mergeCell ref="A7:C8"/>
    <mergeCell ref="N7:N8"/>
    <mergeCell ref="AR6:AY6"/>
    <mergeCell ref="AK6:AQ6"/>
    <mergeCell ref="AC6:AJ6"/>
    <mergeCell ref="U7:U8"/>
    <mergeCell ref="V7:V8"/>
    <mergeCell ref="W7:W8"/>
    <mergeCell ref="U6:AB6"/>
    <mergeCell ref="D6:L6"/>
    <mergeCell ref="AN7:AN8"/>
    <mergeCell ref="AO7:AQ7"/>
    <mergeCell ref="BE7:BG7"/>
    <mergeCell ref="CF6:CM6"/>
    <mergeCell ref="CF7:CF8"/>
    <mergeCell ref="CG7:CG8"/>
    <mergeCell ref="CH7:CH8"/>
    <mergeCell ref="CJ7:CJ8"/>
    <mergeCell ref="CK7:CM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20" fitToHeight="0" orientation="portrait" useFirstPageNumber="1" r:id="rId1"/>
  <headerFooter alignWithMargins="0">
    <oddHeader xml:space="preserve">&amp;C&amp;"Arial,Félkövér"&amp;16Budapest Főváros XIV. Kerület Zugló Önkormányzata 
2022. évi bevételei és kiadásai intézményenként&amp;R&amp;"Times New Roman,Normál"
</oddHeader>
    <oddFooter>&amp;P. oldal</oddFooter>
  </headerFooter>
  <colBreaks count="9" manualBreakCount="9">
    <brk id="12" max="76" man="1"/>
    <brk id="20" max="75" man="1"/>
    <brk id="28" max="75" man="1"/>
    <brk id="43" max="75" man="1"/>
    <brk id="51" max="75" man="1"/>
    <brk id="59" max="75" man="1"/>
    <brk id="67" max="75" man="1"/>
    <brk id="75" max="75" man="1"/>
    <brk id="83" max="75" man="1"/>
  </colBreaks>
  <ignoredErrors>
    <ignoredError sqref="I10:I11 I12:I23 I24:I31 I33:I38 I48:I63 I43:I46 I65:I70 N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7" sqref="F17:G24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KIADÁSOK_BEVÉTELEK kerület össz</vt:lpstr>
      <vt:lpstr>KIADÁSOK_BEVÉTELEK intézményenk</vt:lpstr>
      <vt:lpstr>Munka1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Nagy Gabriella</cp:lastModifiedBy>
  <cp:lastPrinted>2022-09-22T10:54:15Z</cp:lastPrinted>
  <dcterms:created xsi:type="dcterms:W3CDTF">2009-12-14T10:24:33Z</dcterms:created>
  <dcterms:modified xsi:type="dcterms:W3CDTF">2022-09-22T12:12:53Z</dcterms:modified>
</cp:coreProperties>
</file>