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tézményirányítás\Testület\2019\február\Feladatváltozás\"/>
    </mc:Choice>
  </mc:AlternateContent>
  <bookViews>
    <workbookView xWindow="0" yWindow="0" windowWidth="25200" windowHeight="11985"/>
  </bookViews>
  <sheets>
    <sheet name="Feladatváltozás-számítás1902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" i="1"/>
  <c r="E4" i="1" l="1"/>
  <c r="E7" i="1"/>
  <c r="E11" i="1"/>
  <c r="E12" i="1"/>
  <c r="E21" i="1"/>
  <c r="E23" i="1"/>
  <c r="B27" i="1" l="1"/>
  <c r="D26" i="1"/>
  <c r="E26" i="1" s="1"/>
  <c r="D25" i="1"/>
  <c r="E25" i="1" s="1"/>
  <c r="D24" i="1"/>
  <c r="E24" i="1" s="1"/>
  <c r="D23" i="1"/>
  <c r="D22" i="1"/>
  <c r="E22" i="1" s="1"/>
  <c r="D21" i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D11" i="1"/>
  <c r="D10" i="1"/>
  <c r="E10" i="1" s="1"/>
  <c r="D9" i="1"/>
  <c r="D8" i="1"/>
  <c r="E8" i="1" s="1"/>
  <c r="D7" i="1"/>
  <c r="K7" i="1" s="1"/>
  <c r="D6" i="1"/>
  <c r="E6" i="1" s="1"/>
  <c r="D5" i="1"/>
  <c r="D3" i="1"/>
  <c r="K9" i="1" l="1"/>
  <c r="E9" i="1"/>
  <c r="K5" i="1"/>
  <c r="E5" i="1"/>
  <c r="K3" i="1"/>
  <c r="E3" i="1"/>
  <c r="L4" i="1"/>
  <c r="H4" i="1"/>
  <c r="K4" i="1"/>
  <c r="L8" i="1"/>
  <c r="H8" i="1"/>
  <c r="K8" i="1"/>
  <c r="L6" i="1"/>
  <c r="H6" i="1"/>
  <c r="K6" i="1"/>
  <c r="L10" i="1"/>
  <c r="H10" i="1"/>
  <c r="K10" i="1"/>
  <c r="H3" i="1"/>
  <c r="L3" i="1"/>
  <c r="H5" i="1"/>
  <c r="L5" i="1"/>
  <c r="H7" i="1"/>
  <c r="L7" i="1"/>
  <c r="H9" i="1"/>
  <c r="L9" i="1"/>
  <c r="L11" i="1"/>
  <c r="H11" i="1"/>
  <c r="K11" i="1"/>
  <c r="L13" i="1"/>
  <c r="H13" i="1"/>
  <c r="K13" i="1"/>
  <c r="L15" i="1"/>
  <c r="H15" i="1"/>
  <c r="K15" i="1"/>
  <c r="L17" i="1"/>
  <c r="H17" i="1"/>
  <c r="K17" i="1"/>
  <c r="L19" i="1"/>
  <c r="H19" i="1"/>
  <c r="K19" i="1"/>
  <c r="L21" i="1"/>
  <c r="H21" i="1"/>
  <c r="K21" i="1"/>
  <c r="L23" i="1"/>
  <c r="H23" i="1"/>
  <c r="K23" i="1"/>
  <c r="L25" i="1"/>
  <c r="H25" i="1"/>
  <c r="K25" i="1"/>
  <c r="C27" i="1"/>
  <c r="D27" i="1" s="1"/>
  <c r="K12" i="1"/>
  <c r="H12" i="1"/>
  <c r="L12" i="1"/>
  <c r="K14" i="1"/>
  <c r="H14" i="1"/>
  <c r="L14" i="1"/>
  <c r="K16" i="1"/>
  <c r="H16" i="1"/>
  <c r="L16" i="1"/>
  <c r="K18" i="1"/>
  <c r="H18" i="1"/>
  <c r="L18" i="1"/>
  <c r="K20" i="1"/>
  <c r="H20" i="1"/>
  <c r="L20" i="1"/>
  <c r="K22" i="1"/>
  <c r="H22" i="1"/>
  <c r="L22" i="1"/>
  <c r="K24" i="1"/>
  <c r="H24" i="1"/>
  <c r="L24" i="1"/>
  <c r="K26" i="1"/>
  <c r="H26" i="1"/>
  <c r="L26" i="1"/>
  <c r="K27" i="1" l="1"/>
  <c r="F26" i="1"/>
  <c r="G26" i="1" s="1"/>
  <c r="F25" i="1"/>
  <c r="G25" i="1"/>
  <c r="I24" i="1"/>
  <c r="J24" i="1" s="1"/>
  <c r="F22" i="1"/>
  <c r="G22" i="1" s="1"/>
  <c r="F21" i="1"/>
  <c r="G21" i="1" s="1"/>
  <c r="I20" i="1"/>
  <c r="J20" i="1" s="1"/>
  <c r="F18" i="1"/>
  <c r="G18" i="1" s="1"/>
  <c r="F17" i="1"/>
  <c r="G17" i="1" s="1"/>
  <c r="I16" i="1"/>
  <c r="J16" i="1"/>
  <c r="F14" i="1"/>
  <c r="G14" i="1" s="1"/>
  <c r="F13" i="1"/>
  <c r="G13" i="1"/>
  <c r="I12" i="1"/>
  <c r="J12" i="1" s="1"/>
  <c r="F9" i="1"/>
  <c r="G9" i="1" s="1"/>
  <c r="F5" i="1"/>
  <c r="G5" i="1" s="1"/>
  <c r="I25" i="1"/>
  <c r="J25" i="1" s="1"/>
  <c r="I21" i="1"/>
  <c r="J21" i="1" s="1"/>
  <c r="I17" i="1"/>
  <c r="J17" i="1" s="1"/>
  <c r="I13" i="1"/>
  <c r="J13" i="1" s="1"/>
  <c r="I9" i="1"/>
  <c r="J9" i="1" s="1"/>
  <c r="I7" i="1"/>
  <c r="J7" i="1"/>
  <c r="I5" i="1"/>
  <c r="J5" i="1" s="1"/>
  <c r="H27" i="1"/>
  <c r="I3" i="1"/>
  <c r="F8" i="1"/>
  <c r="G8" i="1" s="1"/>
  <c r="I8" i="1"/>
  <c r="J8" i="1" s="1"/>
  <c r="F4" i="1"/>
  <c r="G4" i="1" s="1"/>
  <c r="I4" i="1"/>
  <c r="J4" i="1" s="1"/>
  <c r="I26" i="1"/>
  <c r="J26" i="1" s="1"/>
  <c r="F24" i="1"/>
  <c r="G24" i="1" s="1"/>
  <c r="F23" i="1"/>
  <c r="G23" i="1" s="1"/>
  <c r="I22" i="1"/>
  <c r="J22" i="1" s="1"/>
  <c r="F20" i="1"/>
  <c r="G20" i="1" s="1"/>
  <c r="F19" i="1"/>
  <c r="G19" i="1" s="1"/>
  <c r="I18" i="1"/>
  <c r="J18" i="1" s="1"/>
  <c r="F16" i="1"/>
  <c r="G16" i="1" s="1"/>
  <c r="F15" i="1"/>
  <c r="G15" i="1" s="1"/>
  <c r="I14" i="1"/>
  <c r="J14" i="1" s="1"/>
  <c r="F12" i="1"/>
  <c r="G12" i="1" s="1"/>
  <c r="F11" i="1"/>
  <c r="G11" i="1" s="1"/>
  <c r="F7" i="1"/>
  <c r="G7" i="1" s="1"/>
  <c r="E27" i="1"/>
  <c r="F3" i="1"/>
  <c r="I23" i="1"/>
  <c r="J23" i="1" s="1"/>
  <c r="I19" i="1"/>
  <c r="J19" i="1" s="1"/>
  <c r="I15" i="1"/>
  <c r="J15" i="1" s="1"/>
  <c r="I11" i="1"/>
  <c r="J11" i="1" s="1"/>
  <c r="L27" i="1"/>
  <c r="F10" i="1"/>
  <c r="G10" i="1" s="1"/>
  <c r="I10" i="1"/>
  <c r="J10" i="1" s="1"/>
  <c r="F6" i="1"/>
  <c r="G6" i="1" s="1"/>
  <c r="I6" i="1"/>
  <c r="J6" i="1" s="1"/>
  <c r="F27" i="1" l="1"/>
  <c r="I27" i="1"/>
  <c r="G3" i="1"/>
  <c r="J3" i="1"/>
  <c r="J27" i="1" s="1"/>
  <c r="G27" i="1" l="1"/>
  <c r="M27" i="1"/>
</calcChain>
</file>

<file path=xl/sharedStrings.xml><?xml version="1.0" encoding="utf-8"?>
<sst xmlns="http://schemas.openxmlformats.org/spreadsheetml/2006/main" count="40" uniqueCount="40">
  <si>
    <t>Köznevelés feladatváltozása 2018/2019. nevelési évre vonatkozóan</t>
  </si>
  <si>
    <t>1./ Intézmény megnevezése</t>
  </si>
  <si>
    <t>4./ Létszám-változás (3./ - 2./; fő)</t>
  </si>
  <si>
    <t>5./ Nettó garantált illetmény változása (Ft/hó)</t>
  </si>
  <si>
    <t>6./ Járulék (5./ * 19,5%; Ft/hó)</t>
  </si>
  <si>
    <t>7./ Bruttó garantált illetmény változása (5./ + 6./; Ft/hó)</t>
  </si>
  <si>
    <t>8./ Béren kívüli készpénzjuttatás változása (nettó; Ft/hó)</t>
  </si>
  <si>
    <t>9./ Járulék (8./ * 0,3422; Ft/hó)</t>
  </si>
  <si>
    <t>10./ Béren kívüli készpénzjuttatás változása (8./ +9./; Ft/hó)</t>
  </si>
  <si>
    <t>11./ Bruttó munkáltatói segély változása (Ft)</t>
  </si>
  <si>
    <t>12./ Bruttó bankköltség-hozzájárulás változása (Ft/hó)</t>
  </si>
  <si>
    <t>13./ ÖSSZESEN (Ft)</t>
  </si>
  <si>
    <t>Zuglói Aprófalva Óvoda</t>
  </si>
  <si>
    <t xml:space="preserve">Zuglói Bóbita Óvoda </t>
  </si>
  <si>
    <t xml:space="preserve">Zuglói Cseperedő Óvoda                                                                                         </t>
  </si>
  <si>
    <t>Zuglói Csicsergő Óvoda</t>
  </si>
  <si>
    <t>Zuglói Herminka Óvoda</t>
  </si>
  <si>
    <t xml:space="preserve">Zuglói Hétszínvirág Óvoda                                                                              </t>
  </si>
  <si>
    <t xml:space="preserve">Zuglói Játékszín Óvoda                                                                                      </t>
  </si>
  <si>
    <t>Zuglói Kerékgyártó Óvoda</t>
  </si>
  <si>
    <t xml:space="preserve">Zuglói Kincskereső Óvoda                                      </t>
  </si>
  <si>
    <t xml:space="preserve">Zuglói Mályva Óvoda                                                    </t>
  </si>
  <si>
    <t xml:space="preserve">Zuglói Meseház Óvoda                                                                                                        </t>
  </si>
  <si>
    <t xml:space="preserve">Zuglói Mókavár Óvoda                                                  </t>
  </si>
  <si>
    <t xml:space="preserve">Zuglói Napköziotthonos Óvoda                                </t>
  </si>
  <si>
    <t xml:space="preserve">Zuglói Napraforgó Óvoda                                                                                   </t>
  </si>
  <si>
    <t xml:space="preserve">Zuglói Napsugár Óvoda                                                                                        </t>
  </si>
  <si>
    <t xml:space="preserve">Zuglói Narancs Óvoda                                                     </t>
  </si>
  <si>
    <t xml:space="preserve">Zuglói Óperenciás Óvoda                                               </t>
  </si>
  <si>
    <t xml:space="preserve">Zuglói Örökzöld Óvoda                                                                 </t>
  </si>
  <si>
    <t xml:space="preserve">Zuglói Pöttöm Park Óvoda                                              </t>
  </si>
  <si>
    <t xml:space="preserve">Zuglói Rózsavár Óvoda                                                                </t>
  </si>
  <si>
    <t xml:space="preserve">Zuglói Tücsöktanya Óvoda                                              </t>
  </si>
  <si>
    <t xml:space="preserve">Zuglói Tündérkert Óvoda                                         </t>
  </si>
  <si>
    <t xml:space="preserve">Zuglói Zöld Lurkók Óvoda                                                                 </t>
  </si>
  <si>
    <t xml:space="preserve">Zuglói Tihany Óvoda                                            </t>
  </si>
  <si>
    <t>Óvodák összesen</t>
  </si>
  <si>
    <t>2./ 2018/2019 nevelési év összes álláshely 2018. szeptemberi  testületi határozat alapján (fő)</t>
  </si>
  <si>
    <t>3./ 2018/2019. nevelési év februári összes módosított álláshely (fő)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</si>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</sst>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7" fillId="0" borderId="0" xfId="1" applyNumberFormat="1" applyFont="1" applyBorder="1"/>
    <xf numFmtId="16" fontId="7" fillId="0" borderId="0" xfId="0" applyNumberFormat="1" applyFont="1" applyFill="1" applyBorder="1"/>
    <xf numFmtId="0" fontId="8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7" fillId="0" borderId="4" xfId="0" applyFont="1" applyBorder="1" applyAlignment="1">
      <alignment horizontal="left" wrapText="1"/>
    </xf>
    <xf numFmtId="2" fontId="7" fillId="0" borderId="4" xfId="0" applyNumberFormat="1" applyFont="1" applyFill="1" applyBorder="1" applyAlignment="1"/>
    <xf numFmtId="3" fontId="7" fillId="0" borderId="4" xfId="2" applyNumberFormat="1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vertical="center"/>
    </xf>
    <xf numFmtId="3" fontId="9" fillId="0" borderId="4" xfId="2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left" wrapText="1"/>
    </xf>
    <xf numFmtId="164" fontId="7" fillId="0" borderId="0" xfId="1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7" fillId="0" borderId="0" xfId="0" quotePrefix="1" applyFont="1" applyFill="1" applyBorder="1"/>
    <xf numFmtId="0" fontId="3" fillId="2" borderId="4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4" fillId="0" borderId="0" xfId="1" applyNumberFormat="1" applyFont="1" applyBorder="1"/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left" vertical="center"/>
    </xf>
    <xf numFmtId="14" fontId="12" fillId="0" borderId="0" xfId="0" applyNumberFormat="1" applyFont="1" applyBorder="1" applyAlignment="1">
      <alignment vertical="center"/>
    </xf>
    <xf numFmtId="14" fontId="12" fillId="0" borderId="0" xfId="0" applyNumberFormat="1" applyFont="1" applyBorder="1" applyAlignment="1">
      <alignment vertical="center" wrapText="1"/>
    </xf>
    <xf numFmtId="14" fontId="12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/>
    <xf numFmtId="2" fontId="7" fillId="4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vertical="center"/>
    </xf>
    <xf numFmtId="2" fontId="7" fillId="3" borderId="4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tabSelected="1" zoomScaleNormal="10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RowHeight="12.75" x14ac:dyDescent="0.2"/>
  <cols>
    <col min="1" max="1" width="33" style="12" customWidth="1"/>
    <col min="2" max="2" width="15.7109375" style="12" customWidth="1"/>
    <col min="3" max="3" width="16.7109375" style="12" customWidth="1"/>
    <col min="4" max="4" width="13.42578125" style="11" bestFit="1" customWidth="1"/>
    <col min="5" max="5" width="18.85546875" style="34" bestFit="1" customWidth="1"/>
    <col min="6" max="6" width="14.28515625" style="34" customWidth="1"/>
    <col min="7" max="7" width="19.5703125" style="34" bestFit="1" customWidth="1"/>
    <col min="8" max="8" width="16.5703125" style="43" bestFit="1" customWidth="1"/>
    <col min="9" max="9" width="13.42578125" style="43" bestFit="1" customWidth="1"/>
    <col min="10" max="10" width="18.140625" style="43" bestFit="1" customWidth="1"/>
    <col min="11" max="11" width="13.5703125" style="11" bestFit="1" customWidth="1"/>
    <col min="12" max="12" width="13.42578125" style="11" bestFit="1" customWidth="1"/>
    <col min="13" max="13" width="11.85546875" style="11" bestFit="1" customWidth="1"/>
    <col min="14" max="14" width="17" style="34" customWidth="1"/>
    <col min="15" max="15" width="16" style="21" customWidth="1"/>
    <col min="16" max="17" width="9.140625" style="11"/>
    <col min="18" max="16384" width="9.140625" style="12"/>
  </cols>
  <sheetData>
    <row r="1" spans="1:34" s="3" customFormat="1" ht="21.75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9"/>
      <c r="J1" s="50" t="s">
        <v>39</v>
      </c>
      <c r="K1" s="51"/>
      <c r="L1" s="51"/>
      <c r="M1" s="52"/>
      <c r="N1" s="1"/>
      <c r="O1" s="1"/>
      <c r="P1" s="2"/>
      <c r="Q1" s="2"/>
    </row>
    <row r="2" spans="1:34" ht="129.75" customHeight="1" x14ac:dyDescent="0.25">
      <c r="A2" s="4" t="s">
        <v>1</v>
      </c>
      <c r="B2" s="5" t="s">
        <v>37</v>
      </c>
      <c r="C2" s="5" t="s">
        <v>38</v>
      </c>
      <c r="D2" s="6" t="s">
        <v>2</v>
      </c>
      <c r="E2" s="7" t="s">
        <v>3</v>
      </c>
      <c r="F2" s="7" t="s">
        <v>4</v>
      </c>
      <c r="G2" s="7" t="s">
        <v>5</v>
      </c>
      <c r="H2" s="4" t="s">
        <v>6</v>
      </c>
      <c r="I2" s="4" t="s">
        <v>7</v>
      </c>
      <c r="J2" s="4" t="s">
        <v>8</v>
      </c>
      <c r="K2" s="6" t="s">
        <v>9</v>
      </c>
      <c r="L2" s="4" t="s">
        <v>10</v>
      </c>
      <c r="M2" s="4" t="s">
        <v>11</v>
      </c>
      <c r="N2" s="8"/>
      <c r="O2" s="9"/>
      <c r="P2" s="10"/>
      <c r="Q2" s="10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2.5" customHeight="1" x14ac:dyDescent="0.25">
      <c r="A3" s="13" t="s">
        <v>12</v>
      </c>
      <c r="B3" s="44">
        <v>18.060000000000002</v>
      </c>
      <c r="C3" s="44">
        <v>18.059999999999999</v>
      </c>
      <c r="D3" s="14">
        <f>C3-B3</f>
        <v>0</v>
      </c>
      <c r="E3" s="15">
        <f>D3*302000</f>
        <v>0</v>
      </c>
      <c r="F3" s="15">
        <f>E3*0.195</f>
        <v>0</v>
      </c>
      <c r="G3" s="15">
        <f>E3+F3</f>
        <v>0</v>
      </c>
      <c r="H3" s="16">
        <f>D3*(100000/12)</f>
        <v>0</v>
      </c>
      <c r="I3" s="15">
        <f>H3*1.18*(0.14+0.15)</f>
        <v>0</v>
      </c>
      <c r="J3" s="15">
        <f>H3+I3</f>
        <v>0</v>
      </c>
      <c r="K3" s="17">
        <f>D3*10000</f>
        <v>0</v>
      </c>
      <c r="L3" s="17">
        <f>ROUNDUP(D3,0)*1000</f>
        <v>0</v>
      </c>
      <c r="M3" s="15">
        <f>6*(G3+J3+L3)+K3</f>
        <v>0</v>
      </c>
      <c r="N3" s="8"/>
      <c r="O3" s="9"/>
      <c r="P3" s="10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s="22" customFormat="1" ht="27" customHeight="1" x14ac:dyDescent="0.25">
      <c r="A4" s="18" t="s">
        <v>13</v>
      </c>
      <c r="B4" s="44">
        <v>35.880000000000003</v>
      </c>
      <c r="C4" s="44">
        <v>35.875</v>
      </c>
      <c r="D4" s="14">
        <v>0</v>
      </c>
      <c r="E4" s="15">
        <f t="shared" ref="E4:E26" si="0">D4*302000</f>
        <v>0</v>
      </c>
      <c r="F4" s="15">
        <f t="shared" ref="F4:F26" si="1">E4*0.195</f>
        <v>0</v>
      </c>
      <c r="G4" s="15">
        <f t="shared" ref="G4:G26" si="2">E4+F4</f>
        <v>0</v>
      </c>
      <c r="H4" s="16">
        <f t="shared" ref="H4:H26" si="3">D4*(100000/12)</f>
        <v>0</v>
      </c>
      <c r="I4" s="15">
        <f t="shared" ref="I4:I26" si="4">H4*1.18*(0.14+0.15)</f>
        <v>0</v>
      </c>
      <c r="J4" s="15">
        <f t="shared" ref="J4:J26" si="5">H4+I4</f>
        <v>0</v>
      </c>
      <c r="K4" s="17">
        <f>D4*10000</f>
        <v>0</v>
      </c>
      <c r="L4" s="17">
        <f t="shared" ref="L4:L23" si="6">ROUNDUP(D4,0)*1000</f>
        <v>0</v>
      </c>
      <c r="M4" s="15">
        <f t="shared" ref="M4:M26" si="7">6*(G4+J4+L4)+K4</f>
        <v>0</v>
      </c>
      <c r="N4" s="19"/>
      <c r="O4" s="20"/>
      <c r="P4" s="21"/>
      <c r="Q4" s="21"/>
    </row>
    <row r="5" spans="1:34" ht="27" customHeight="1" x14ac:dyDescent="0.25">
      <c r="A5" s="18" t="s">
        <v>14</v>
      </c>
      <c r="B5" s="44">
        <v>25.560000000000002</v>
      </c>
      <c r="C5" s="44">
        <v>25.56</v>
      </c>
      <c r="D5" s="14">
        <f t="shared" ref="D5:D26" si="8">C5-B5</f>
        <v>0</v>
      </c>
      <c r="E5" s="15">
        <f t="shared" si="0"/>
        <v>0</v>
      </c>
      <c r="F5" s="15">
        <f t="shared" si="1"/>
        <v>0</v>
      </c>
      <c r="G5" s="15">
        <f t="shared" si="2"/>
        <v>0</v>
      </c>
      <c r="H5" s="16">
        <f t="shared" si="3"/>
        <v>0</v>
      </c>
      <c r="I5" s="15">
        <f t="shared" si="4"/>
        <v>0</v>
      </c>
      <c r="J5" s="15">
        <f t="shared" si="5"/>
        <v>0</v>
      </c>
      <c r="K5" s="17">
        <f t="shared" ref="K5:K23" si="9">D5*10000</f>
        <v>0</v>
      </c>
      <c r="L5" s="17">
        <f t="shared" si="6"/>
        <v>0</v>
      </c>
      <c r="M5" s="15">
        <f t="shared" si="7"/>
        <v>0</v>
      </c>
      <c r="N5" s="8"/>
      <c r="O5" s="23"/>
    </row>
    <row r="6" spans="1:34" ht="22.5" customHeight="1" x14ac:dyDescent="0.25">
      <c r="A6" s="18" t="s">
        <v>15</v>
      </c>
      <c r="B6" s="44">
        <v>31.91</v>
      </c>
      <c r="C6" s="46">
        <v>32</v>
      </c>
      <c r="D6" s="14">
        <f t="shared" si="8"/>
        <v>8.9999999999999858E-2</v>
      </c>
      <c r="E6" s="15">
        <f t="shared" si="0"/>
        <v>27179.999999999956</v>
      </c>
      <c r="F6" s="15">
        <f t="shared" si="1"/>
        <v>5300.0999999999913</v>
      </c>
      <c r="G6" s="15">
        <f t="shared" si="2"/>
        <v>32480.099999999948</v>
      </c>
      <c r="H6" s="16">
        <f t="shared" si="3"/>
        <v>749.99999999999886</v>
      </c>
      <c r="I6" s="15">
        <f t="shared" si="4"/>
        <v>256.64999999999964</v>
      </c>
      <c r="J6" s="15">
        <f t="shared" si="5"/>
        <v>1006.6499999999985</v>
      </c>
      <c r="K6" s="17">
        <f t="shared" si="9"/>
        <v>899.99999999999864</v>
      </c>
      <c r="L6" s="17">
        <f t="shared" si="6"/>
        <v>1000</v>
      </c>
      <c r="M6" s="15">
        <f t="shared" si="7"/>
        <v>207820.49999999971</v>
      </c>
      <c r="N6" s="8"/>
      <c r="O6" s="9"/>
      <c r="P6" s="10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2.5" customHeight="1" x14ac:dyDescent="0.25">
      <c r="A7" s="13" t="s">
        <v>16</v>
      </c>
      <c r="B7" s="44">
        <v>36</v>
      </c>
      <c r="C7" s="44">
        <v>36</v>
      </c>
      <c r="D7" s="14">
        <f t="shared" si="8"/>
        <v>0</v>
      </c>
      <c r="E7" s="15">
        <f t="shared" si="0"/>
        <v>0</v>
      </c>
      <c r="F7" s="15">
        <f t="shared" si="1"/>
        <v>0</v>
      </c>
      <c r="G7" s="15">
        <f t="shared" si="2"/>
        <v>0</v>
      </c>
      <c r="H7" s="16">
        <f t="shared" si="3"/>
        <v>0</v>
      </c>
      <c r="I7" s="15">
        <f t="shared" si="4"/>
        <v>0</v>
      </c>
      <c r="J7" s="15">
        <f t="shared" si="5"/>
        <v>0</v>
      </c>
      <c r="K7" s="17">
        <f>D7*10000*1.195</f>
        <v>0</v>
      </c>
      <c r="L7" s="17">
        <f>ROUNDUP(D7,0)*1000*1.195</f>
        <v>0</v>
      </c>
      <c r="M7" s="15">
        <f t="shared" si="7"/>
        <v>0</v>
      </c>
      <c r="N7" s="8"/>
      <c r="O7" s="9"/>
      <c r="P7" s="10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27" customHeight="1" x14ac:dyDescent="0.25">
      <c r="A8" s="13" t="s">
        <v>17</v>
      </c>
      <c r="B8" s="44">
        <v>34.629999999999995</v>
      </c>
      <c r="C8" s="44">
        <v>34.630000000000003</v>
      </c>
      <c r="D8" s="14">
        <f t="shared" si="8"/>
        <v>0</v>
      </c>
      <c r="E8" s="15">
        <f t="shared" si="0"/>
        <v>0</v>
      </c>
      <c r="F8" s="15">
        <f t="shared" si="1"/>
        <v>0</v>
      </c>
      <c r="G8" s="15">
        <f t="shared" si="2"/>
        <v>0</v>
      </c>
      <c r="H8" s="16">
        <f t="shared" si="3"/>
        <v>0</v>
      </c>
      <c r="I8" s="15">
        <f t="shared" si="4"/>
        <v>0</v>
      </c>
      <c r="J8" s="15">
        <f t="shared" si="5"/>
        <v>0</v>
      </c>
      <c r="K8" s="17">
        <f t="shared" si="9"/>
        <v>0</v>
      </c>
      <c r="L8" s="17">
        <f t="shared" si="6"/>
        <v>0</v>
      </c>
      <c r="M8" s="15">
        <f t="shared" si="7"/>
        <v>0</v>
      </c>
      <c r="N8" s="8"/>
      <c r="O8" s="2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s="22" customFormat="1" ht="36" customHeight="1" x14ac:dyDescent="0.25">
      <c r="A9" s="18" t="s">
        <v>18</v>
      </c>
      <c r="B9" s="44">
        <v>26.16</v>
      </c>
      <c r="C9" s="44">
        <v>26.16</v>
      </c>
      <c r="D9" s="14">
        <f t="shared" si="8"/>
        <v>0</v>
      </c>
      <c r="E9" s="15">
        <f t="shared" si="0"/>
        <v>0</v>
      </c>
      <c r="F9" s="15">
        <f t="shared" si="1"/>
        <v>0</v>
      </c>
      <c r="G9" s="15">
        <f t="shared" si="2"/>
        <v>0</v>
      </c>
      <c r="H9" s="16">
        <f t="shared" si="3"/>
        <v>0</v>
      </c>
      <c r="I9" s="15">
        <f t="shared" si="4"/>
        <v>0</v>
      </c>
      <c r="J9" s="15">
        <f t="shared" si="5"/>
        <v>0</v>
      </c>
      <c r="K9" s="17">
        <f>D9*10000*1.195</f>
        <v>0</v>
      </c>
      <c r="L9" s="17">
        <f>ROUNDUP(D9,0)*1000*1.195</f>
        <v>0</v>
      </c>
      <c r="M9" s="15">
        <f t="shared" si="7"/>
        <v>0</v>
      </c>
      <c r="N9" s="19"/>
      <c r="O9" s="20"/>
      <c r="P9" s="21"/>
      <c r="Q9" s="21"/>
    </row>
    <row r="10" spans="1:34" ht="22.5" customHeight="1" x14ac:dyDescent="0.25">
      <c r="A10" s="13" t="s">
        <v>19</v>
      </c>
      <c r="B10" s="44">
        <v>25.310000000000002</v>
      </c>
      <c r="C10" s="44">
        <v>25.31</v>
      </c>
      <c r="D10" s="14">
        <f t="shared" si="8"/>
        <v>0</v>
      </c>
      <c r="E10" s="15">
        <f t="shared" si="0"/>
        <v>0</v>
      </c>
      <c r="F10" s="15">
        <f t="shared" si="1"/>
        <v>0</v>
      </c>
      <c r="G10" s="15">
        <f t="shared" si="2"/>
        <v>0</v>
      </c>
      <c r="H10" s="16">
        <f t="shared" si="3"/>
        <v>0</v>
      </c>
      <c r="I10" s="15">
        <f t="shared" si="4"/>
        <v>0</v>
      </c>
      <c r="J10" s="15">
        <f t="shared" si="5"/>
        <v>0</v>
      </c>
      <c r="K10" s="17">
        <f>D10*10000*1.195</f>
        <v>0</v>
      </c>
      <c r="L10" s="17">
        <f>ROUNDUP(D10,0)*1000*1.195</f>
        <v>0</v>
      </c>
      <c r="M10" s="15">
        <f t="shared" si="7"/>
        <v>0</v>
      </c>
      <c r="N10" s="8"/>
      <c r="O10" s="9"/>
      <c r="P10" s="10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30.75" customHeight="1" x14ac:dyDescent="0.25">
      <c r="A11" s="13" t="s">
        <v>20</v>
      </c>
      <c r="B11" s="44">
        <v>43.1</v>
      </c>
      <c r="C11" s="44">
        <v>43.1</v>
      </c>
      <c r="D11" s="14">
        <f t="shared" si="8"/>
        <v>0</v>
      </c>
      <c r="E11" s="15">
        <f t="shared" si="0"/>
        <v>0</v>
      </c>
      <c r="F11" s="15">
        <f t="shared" si="1"/>
        <v>0</v>
      </c>
      <c r="G11" s="15">
        <f t="shared" si="2"/>
        <v>0</v>
      </c>
      <c r="H11" s="16">
        <f t="shared" si="3"/>
        <v>0</v>
      </c>
      <c r="I11" s="15">
        <f t="shared" si="4"/>
        <v>0</v>
      </c>
      <c r="J11" s="15">
        <f t="shared" si="5"/>
        <v>0</v>
      </c>
      <c r="K11" s="17">
        <f t="shared" si="9"/>
        <v>0</v>
      </c>
      <c r="L11" s="17">
        <f t="shared" si="6"/>
        <v>0</v>
      </c>
      <c r="M11" s="15">
        <f t="shared" si="7"/>
        <v>0</v>
      </c>
      <c r="N11" s="8"/>
      <c r="O11" s="20"/>
    </row>
    <row r="12" spans="1:34" s="22" customFormat="1" ht="27" customHeight="1" x14ac:dyDescent="0.25">
      <c r="A12" s="18" t="s">
        <v>21</v>
      </c>
      <c r="B12" s="44">
        <v>23.5</v>
      </c>
      <c r="C12" s="46">
        <v>23</v>
      </c>
      <c r="D12" s="14">
        <f t="shared" si="8"/>
        <v>-0.5</v>
      </c>
      <c r="E12" s="15">
        <f t="shared" si="0"/>
        <v>-151000</v>
      </c>
      <c r="F12" s="15">
        <f t="shared" si="1"/>
        <v>-29445</v>
      </c>
      <c r="G12" s="15">
        <f t="shared" si="2"/>
        <v>-180445</v>
      </c>
      <c r="H12" s="16">
        <f t="shared" si="3"/>
        <v>-4166.666666666667</v>
      </c>
      <c r="I12" s="15">
        <f t="shared" si="4"/>
        <v>-1425.8333333333335</v>
      </c>
      <c r="J12" s="15">
        <f t="shared" si="5"/>
        <v>-5592.5</v>
      </c>
      <c r="K12" s="17">
        <f>D12*10000*1.195</f>
        <v>-5975</v>
      </c>
      <c r="L12" s="17">
        <f>ROUNDUP(D12,0)*1000*1.195</f>
        <v>-1195</v>
      </c>
      <c r="M12" s="15">
        <f t="shared" si="7"/>
        <v>-1129370</v>
      </c>
      <c r="N12" s="19"/>
      <c r="O12" s="20"/>
      <c r="P12" s="21"/>
      <c r="Q12" s="21"/>
    </row>
    <row r="13" spans="1:34" s="22" customFormat="1" ht="28.5" customHeight="1" x14ac:dyDescent="0.25">
      <c r="A13" s="18" t="s">
        <v>22</v>
      </c>
      <c r="B13" s="44">
        <v>42.81</v>
      </c>
      <c r="C13" s="44">
        <v>42.81</v>
      </c>
      <c r="D13" s="14">
        <f t="shared" si="8"/>
        <v>0</v>
      </c>
      <c r="E13" s="15">
        <f t="shared" si="0"/>
        <v>0</v>
      </c>
      <c r="F13" s="15">
        <f t="shared" si="1"/>
        <v>0</v>
      </c>
      <c r="G13" s="15">
        <f t="shared" si="2"/>
        <v>0</v>
      </c>
      <c r="H13" s="16">
        <f t="shared" si="3"/>
        <v>0</v>
      </c>
      <c r="I13" s="15">
        <f t="shared" si="4"/>
        <v>0</v>
      </c>
      <c r="J13" s="15">
        <f t="shared" si="5"/>
        <v>0</v>
      </c>
      <c r="K13" s="17">
        <f>D13*10000*1.195</f>
        <v>0</v>
      </c>
      <c r="L13" s="17">
        <f>ROUNDUP(D13,0)*1000*1.195</f>
        <v>0</v>
      </c>
      <c r="M13" s="15">
        <f t="shared" si="7"/>
        <v>0</v>
      </c>
      <c r="N13" s="19"/>
      <c r="O13" s="20"/>
      <c r="P13" s="21"/>
      <c r="Q13" s="21"/>
    </row>
    <row r="14" spans="1:34" s="22" customFormat="1" ht="27" customHeight="1" x14ac:dyDescent="0.25">
      <c r="A14" s="18" t="s">
        <v>23</v>
      </c>
      <c r="B14" s="44">
        <v>17.560000000000002</v>
      </c>
      <c r="C14" s="44">
        <v>17.559999999999999</v>
      </c>
      <c r="D14" s="14">
        <f t="shared" si="8"/>
        <v>0</v>
      </c>
      <c r="E14" s="15">
        <f t="shared" si="0"/>
        <v>0</v>
      </c>
      <c r="F14" s="15">
        <f t="shared" si="1"/>
        <v>0</v>
      </c>
      <c r="G14" s="15">
        <f t="shared" si="2"/>
        <v>0</v>
      </c>
      <c r="H14" s="16">
        <f t="shared" si="3"/>
        <v>0</v>
      </c>
      <c r="I14" s="15">
        <f t="shared" si="4"/>
        <v>0</v>
      </c>
      <c r="J14" s="15">
        <f t="shared" si="5"/>
        <v>0</v>
      </c>
      <c r="K14" s="17">
        <f t="shared" si="9"/>
        <v>0</v>
      </c>
      <c r="L14" s="17">
        <f t="shared" si="6"/>
        <v>0</v>
      </c>
      <c r="M14" s="15">
        <f t="shared" si="7"/>
        <v>0</v>
      </c>
      <c r="N14" s="19"/>
      <c r="O14" s="20"/>
      <c r="P14" s="21"/>
      <c r="Q14" s="21"/>
    </row>
    <row r="15" spans="1:34" s="22" customFormat="1" ht="27" customHeight="1" x14ac:dyDescent="0.25">
      <c r="A15" s="18" t="s">
        <v>24</v>
      </c>
      <c r="B15" s="44">
        <v>13.18</v>
      </c>
      <c r="C15" s="44">
        <v>13.18</v>
      </c>
      <c r="D15" s="14">
        <f t="shared" si="8"/>
        <v>0</v>
      </c>
      <c r="E15" s="15">
        <f t="shared" si="0"/>
        <v>0</v>
      </c>
      <c r="F15" s="15">
        <f t="shared" si="1"/>
        <v>0</v>
      </c>
      <c r="G15" s="15">
        <f t="shared" si="2"/>
        <v>0</v>
      </c>
      <c r="H15" s="16">
        <f t="shared" si="3"/>
        <v>0</v>
      </c>
      <c r="I15" s="15">
        <f t="shared" si="4"/>
        <v>0</v>
      </c>
      <c r="J15" s="15">
        <f t="shared" si="5"/>
        <v>0</v>
      </c>
      <c r="K15" s="17">
        <f t="shared" si="9"/>
        <v>0</v>
      </c>
      <c r="L15" s="17">
        <f t="shared" si="6"/>
        <v>0</v>
      </c>
      <c r="M15" s="15">
        <f t="shared" si="7"/>
        <v>0</v>
      </c>
      <c r="N15" s="19"/>
      <c r="O15" s="20"/>
      <c r="P15" s="21"/>
      <c r="Q15" s="21"/>
    </row>
    <row r="16" spans="1:34" s="22" customFormat="1" ht="27" customHeight="1" x14ac:dyDescent="0.25">
      <c r="A16" s="18" t="s">
        <v>25</v>
      </c>
      <c r="B16" s="44">
        <v>38.03</v>
      </c>
      <c r="C16" s="44">
        <v>38.03</v>
      </c>
      <c r="D16" s="14">
        <f t="shared" si="8"/>
        <v>0</v>
      </c>
      <c r="E16" s="15">
        <f t="shared" si="0"/>
        <v>0</v>
      </c>
      <c r="F16" s="15">
        <f t="shared" si="1"/>
        <v>0</v>
      </c>
      <c r="G16" s="15">
        <f t="shared" si="2"/>
        <v>0</v>
      </c>
      <c r="H16" s="16">
        <f t="shared" si="3"/>
        <v>0</v>
      </c>
      <c r="I16" s="15">
        <f t="shared" si="4"/>
        <v>0</v>
      </c>
      <c r="J16" s="15">
        <f t="shared" si="5"/>
        <v>0</v>
      </c>
      <c r="K16" s="17">
        <f t="shared" si="9"/>
        <v>0</v>
      </c>
      <c r="L16" s="17">
        <f t="shared" si="6"/>
        <v>0</v>
      </c>
      <c r="M16" s="15">
        <f t="shared" si="7"/>
        <v>0</v>
      </c>
      <c r="N16" s="19"/>
      <c r="O16" s="20"/>
      <c r="P16" s="21"/>
      <c r="Q16" s="21"/>
    </row>
    <row r="17" spans="1:17" s="22" customFormat="1" ht="27" customHeight="1" x14ac:dyDescent="0.25">
      <c r="A17" s="18" t="s">
        <v>26</v>
      </c>
      <c r="B17" s="44">
        <v>23.189999999999998</v>
      </c>
      <c r="C17" s="44">
        <v>23.19</v>
      </c>
      <c r="D17" s="14">
        <f t="shared" si="8"/>
        <v>0</v>
      </c>
      <c r="E17" s="15">
        <f t="shared" si="0"/>
        <v>0</v>
      </c>
      <c r="F17" s="15">
        <f t="shared" si="1"/>
        <v>0</v>
      </c>
      <c r="G17" s="15">
        <f t="shared" si="2"/>
        <v>0</v>
      </c>
      <c r="H17" s="16">
        <f t="shared" si="3"/>
        <v>0</v>
      </c>
      <c r="I17" s="15">
        <f t="shared" si="4"/>
        <v>0</v>
      </c>
      <c r="J17" s="15">
        <f t="shared" si="5"/>
        <v>0</v>
      </c>
      <c r="K17" s="17">
        <f t="shared" si="9"/>
        <v>0</v>
      </c>
      <c r="L17" s="17">
        <f t="shared" si="6"/>
        <v>0</v>
      </c>
      <c r="M17" s="15">
        <f t="shared" si="7"/>
        <v>0</v>
      </c>
      <c r="N17" s="19"/>
      <c r="O17" s="20"/>
      <c r="P17" s="21"/>
      <c r="Q17" s="21"/>
    </row>
    <row r="18" spans="1:17" s="22" customFormat="1" ht="27" customHeight="1" x14ac:dyDescent="0.25">
      <c r="A18" s="18" t="s">
        <v>27</v>
      </c>
      <c r="B18" s="44">
        <v>25.46</v>
      </c>
      <c r="C18" s="44">
        <v>25.46</v>
      </c>
      <c r="D18" s="14">
        <f t="shared" si="8"/>
        <v>0</v>
      </c>
      <c r="E18" s="15">
        <f t="shared" si="0"/>
        <v>0</v>
      </c>
      <c r="F18" s="15">
        <f t="shared" si="1"/>
        <v>0</v>
      </c>
      <c r="G18" s="15">
        <f t="shared" si="2"/>
        <v>0</v>
      </c>
      <c r="H18" s="16">
        <f t="shared" si="3"/>
        <v>0</v>
      </c>
      <c r="I18" s="15">
        <f t="shared" si="4"/>
        <v>0</v>
      </c>
      <c r="J18" s="15">
        <f t="shared" si="5"/>
        <v>0</v>
      </c>
      <c r="K18" s="17">
        <f>D18*10000*1.195</f>
        <v>0</v>
      </c>
      <c r="L18" s="17">
        <f>ROUNDUP(D18,0)*1000*1.195</f>
        <v>0</v>
      </c>
      <c r="M18" s="15">
        <f t="shared" si="7"/>
        <v>0</v>
      </c>
      <c r="N18" s="19"/>
      <c r="O18" s="20"/>
      <c r="P18" s="21"/>
      <c r="Q18" s="21"/>
    </row>
    <row r="19" spans="1:17" s="22" customFormat="1" ht="27" customHeight="1" x14ac:dyDescent="0.25">
      <c r="A19" s="18" t="s">
        <v>28</v>
      </c>
      <c r="B19" s="44">
        <v>33.879999999999995</v>
      </c>
      <c r="C19" s="44">
        <v>33.880000000000003</v>
      </c>
      <c r="D19" s="14">
        <f t="shared" si="8"/>
        <v>0</v>
      </c>
      <c r="E19" s="15">
        <f t="shared" si="0"/>
        <v>0</v>
      </c>
      <c r="F19" s="15">
        <f t="shared" si="1"/>
        <v>0</v>
      </c>
      <c r="G19" s="15">
        <f t="shared" si="2"/>
        <v>0</v>
      </c>
      <c r="H19" s="16">
        <f t="shared" si="3"/>
        <v>0</v>
      </c>
      <c r="I19" s="15">
        <f t="shared" si="4"/>
        <v>0</v>
      </c>
      <c r="J19" s="15">
        <f t="shared" si="5"/>
        <v>0</v>
      </c>
      <c r="K19" s="17">
        <f t="shared" si="9"/>
        <v>0</v>
      </c>
      <c r="L19" s="17">
        <f t="shared" si="6"/>
        <v>0</v>
      </c>
      <c r="M19" s="15">
        <f t="shared" si="7"/>
        <v>0</v>
      </c>
      <c r="N19" s="19"/>
      <c r="O19" s="20"/>
      <c r="P19" s="21"/>
      <c r="Q19" s="21"/>
    </row>
    <row r="20" spans="1:17" s="22" customFormat="1" ht="27" customHeight="1" x14ac:dyDescent="0.25">
      <c r="A20" s="18" t="s">
        <v>29</v>
      </c>
      <c r="B20" s="44">
        <v>18.560000000000002</v>
      </c>
      <c r="C20" s="44">
        <v>18.559999999999999</v>
      </c>
      <c r="D20" s="14">
        <f t="shared" si="8"/>
        <v>0</v>
      </c>
      <c r="E20" s="15">
        <f t="shared" si="0"/>
        <v>0</v>
      </c>
      <c r="F20" s="15">
        <f t="shared" si="1"/>
        <v>0</v>
      </c>
      <c r="G20" s="15">
        <f t="shared" si="2"/>
        <v>0</v>
      </c>
      <c r="H20" s="16">
        <f t="shared" si="3"/>
        <v>0</v>
      </c>
      <c r="I20" s="15">
        <f t="shared" si="4"/>
        <v>0</v>
      </c>
      <c r="J20" s="15">
        <f t="shared" si="5"/>
        <v>0</v>
      </c>
      <c r="K20" s="17">
        <f t="shared" si="9"/>
        <v>0</v>
      </c>
      <c r="L20" s="17">
        <f t="shared" si="6"/>
        <v>0</v>
      </c>
      <c r="M20" s="15">
        <f t="shared" si="7"/>
        <v>0</v>
      </c>
      <c r="N20" s="19"/>
      <c r="O20" s="20"/>
      <c r="P20" s="21"/>
      <c r="Q20" s="21"/>
    </row>
    <row r="21" spans="1:17" s="22" customFormat="1" ht="27" customHeight="1" x14ac:dyDescent="0.25">
      <c r="A21" s="18" t="s">
        <v>30</v>
      </c>
      <c r="B21" s="44">
        <v>25.25</v>
      </c>
      <c r="C21" s="44">
        <v>25.25</v>
      </c>
      <c r="D21" s="14">
        <f t="shared" si="8"/>
        <v>0</v>
      </c>
      <c r="E21" s="15">
        <f t="shared" si="0"/>
        <v>0</v>
      </c>
      <c r="F21" s="15">
        <f t="shared" si="1"/>
        <v>0</v>
      </c>
      <c r="G21" s="15">
        <f t="shared" si="2"/>
        <v>0</v>
      </c>
      <c r="H21" s="16">
        <f t="shared" si="3"/>
        <v>0</v>
      </c>
      <c r="I21" s="15">
        <f t="shared" si="4"/>
        <v>0</v>
      </c>
      <c r="J21" s="15">
        <f t="shared" si="5"/>
        <v>0</v>
      </c>
      <c r="K21" s="17">
        <f>D21*10000*1.195</f>
        <v>0</v>
      </c>
      <c r="L21" s="17">
        <f>ROUNDUP(D21,0)*1000*1.195</f>
        <v>0</v>
      </c>
      <c r="M21" s="15">
        <f t="shared" si="7"/>
        <v>0</v>
      </c>
      <c r="N21" s="19"/>
      <c r="O21" s="20"/>
      <c r="P21" s="21"/>
      <c r="Q21" s="21"/>
    </row>
    <row r="22" spans="1:17" s="22" customFormat="1" ht="27" customHeight="1" x14ac:dyDescent="0.25">
      <c r="A22" s="18" t="s">
        <v>31</v>
      </c>
      <c r="B22" s="44">
        <v>21.71</v>
      </c>
      <c r="C22" s="44">
        <v>21.71</v>
      </c>
      <c r="D22" s="14">
        <f t="shared" si="8"/>
        <v>0</v>
      </c>
      <c r="E22" s="15">
        <f t="shared" si="0"/>
        <v>0</v>
      </c>
      <c r="F22" s="15">
        <f t="shared" si="1"/>
        <v>0</v>
      </c>
      <c r="G22" s="15">
        <f t="shared" si="2"/>
        <v>0</v>
      </c>
      <c r="H22" s="16">
        <f t="shared" si="3"/>
        <v>0</v>
      </c>
      <c r="I22" s="15">
        <f t="shared" si="4"/>
        <v>0</v>
      </c>
      <c r="J22" s="15">
        <f t="shared" si="5"/>
        <v>0</v>
      </c>
      <c r="K22" s="17">
        <f t="shared" si="9"/>
        <v>0</v>
      </c>
      <c r="L22" s="17">
        <f t="shared" si="6"/>
        <v>0</v>
      </c>
      <c r="M22" s="15">
        <f t="shared" si="7"/>
        <v>0</v>
      </c>
      <c r="N22" s="19"/>
      <c r="O22" s="20"/>
      <c r="P22" s="21"/>
      <c r="Q22" s="21"/>
    </row>
    <row r="23" spans="1:17" s="22" customFormat="1" ht="27" customHeight="1" x14ac:dyDescent="0.25">
      <c r="A23" s="18" t="s">
        <v>32</v>
      </c>
      <c r="B23" s="44">
        <v>21.45</v>
      </c>
      <c r="C23" s="44">
        <v>21.45</v>
      </c>
      <c r="D23" s="14">
        <f t="shared" si="8"/>
        <v>0</v>
      </c>
      <c r="E23" s="15">
        <f t="shared" si="0"/>
        <v>0</v>
      </c>
      <c r="F23" s="15">
        <f t="shared" si="1"/>
        <v>0</v>
      </c>
      <c r="G23" s="15">
        <f t="shared" si="2"/>
        <v>0</v>
      </c>
      <c r="H23" s="16">
        <f t="shared" si="3"/>
        <v>0</v>
      </c>
      <c r="I23" s="15">
        <f t="shared" si="4"/>
        <v>0</v>
      </c>
      <c r="J23" s="15">
        <f t="shared" si="5"/>
        <v>0</v>
      </c>
      <c r="K23" s="17">
        <f t="shared" si="9"/>
        <v>0</v>
      </c>
      <c r="L23" s="17">
        <f t="shared" si="6"/>
        <v>0</v>
      </c>
      <c r="M23" s="15">
        <f t="shared" si="7"/>
        <v>0</v>
      </c>
      <c r="N23" s="19"/>
      <c r="O23" s="20"/>
      <c r="P23" s="21"/>
      <c r="Q23" s="21"/>
    </row>
    <row r="24" spans="1:17" s="22" customFormat="1" ht="27" customHeight="1" x14ac:dyDescent="0.25">
      <c r="A24" s="18" t="s">
        <v>33</v>
      </c>
      <c r="B24" s="44">
        <v>36.31</v>
      </c>
      <c r="C24" s="46">
        <v>36.81</v>
      </c>
      <c r="D24" s="14">
        <f t="shared" si="8"/>
        <v>0.5</v>
      </c>
      <c r="E24" s="15">
        <f t="shared" si="0"/>
        <v>151000</v>
      </c>
      <c r="F24" s="15">
        <f t="shared" si="1"/>
        <v>29445</v>
      </c>
      <c r="G24" s="15">
        <f t="shared" si="2"/>
        <v>180445</v>
      </c>
      <c r="H24" s="16">
        <f t="shared" si="3"/>
        <v>4166.666666666667</v>
      </c>
      <c r="I24" s="15">
        <f t="shared" si="4"/>
        <v>1425.8333333333335</v>
      </c>
      <c r="J24" s="15">
        <f t="shared" si="5"/>
        <v>5592.5</v>
      </c>
      <c r="K24" s="17">
        <f>D24*10000*1.195</f>
        <v>5975</v>
      </c>
      <c r="L24" s="17">
        <f>ROUNDUP(D24,0)*1000*1.195</f>
        <v>1195</v>
      </c>
      <c r="M24" s="15">
        <f t="shared" si="7"/>
        <v>1129370</v>
      </c>
      <c r="N24" s="19"/>
      <c r="O24" s="20"/>
      <c r="P24" s="21"/>
      <c r="Q24" s="21"/>
    </row>
    <row r="25" spans="1:17" s="22" customFormat="1" ht="27" customHeight="1" x14ac:dyDescent="0.25">
      <c r="A25" s="18" t="s">
        <v>34</v>
      </c>
      <c r="B25" s="44">
        <v>41.09</v>
      </c>
      <c r="C25" s="44">
        <v>41.09</v>
      </c>
      <c r="D25" s="14">
        <f t="shared" si="8"/>
        <v>0</v>
      </c>
      <c r="E25" s="15">
        <f t="shared" si="0"/>
        <v>0</v>
      </c>
      <c r="F25" s="15">
        <f t="shared" si="1"/>
        <v>0</v>
      </c>
      <c r="G25" s="15">
        <f t="shared" si="2"/>
        <v>0</v>
      </c>
      <c r="H25" s="16">
        <f t="shared" si="3"/>
        <v>0</v>
      </c>
      <c r="I25" s="15">
        <f t="shared" si="4"/>
        <v>0</v>
      </c>
      <c r="J25" s="15">
        <f t="shared" si="5"/>
        <v>0</v>
      </c>
      <c r="K25" s="17">
        <f>D25*10000*1.195</f>
        <v>0</v>
      </c>
      <c r="L25" s="17">
        <f>ROUNDUP(D25,0)*1000*1.195</f>
        <v>0</v>
      </c>
      <c r="M25" s="15">
        <f t="shared" si="7"/>
        <v>0</v>
      </c>
      <c r="N25" s="19"/>
      <c r="O25" s="20"/>
      <c r="P25" s="21"/>
      <c r="Q25" s="21"/>
    </row>
    <row r="26" spans="1:17" s="22" customFormat="1" ht="35.25" customHeight="1" x14ac:dyDescent="0.25">
      <c r="A26" s="18" t="s">
        <v>35</v>
      </c>
      <c r="B26" s="44">
        <v>26.990000000000002</v>
      </c>
      <c r="C26" s="44">
        <v>26.99</v>
      </c>
      <c r="D26" s="14">
        <f t="shared" si="8"/>
        <v>0</v>
      </c>
      <c r="E26" s="15">
        <f t="shared" si="0"/>
        <v>0</v>
      </c>
      <c r="F26" s="15">
        <f t="shared" si="1"/>
        <v>0</v>
      </c>
      <c r="G26" s="15">
        <f t="shared" si="2"/>
        <v>0</v>
      </c>
      <c r="H26" s="16">
        <f t="shared" si="3"/>
        <v>0</v>
      </c>
      <c r="I26" s="15">
        <f t="shared" si="4"/>
        <v>0</v>
      </c>
      <c r="J26" s="15">
        <f t="shared" si="5"/>
        <v>0</v>
      </c>
      <c r="K26" s="17">
        <f>D26*10000*1.195</f>
        <v>0</v>
      </c>
      <c r="L26" s="17">
        <f>ROUNDUP(D26,0)*1000*1.195</f>
        <v>0</v>
      </c>
      <c r="M26" s="15">
        <f t="shared" si="7"/>
        <v>0</v>
      </c>
      <c r="N26" s="19"/>
      <c r="O26" s="20"/>
      <c r="P26" s="21"/>
      <c r="Q26" s="21"/>
    </row>
    <row r="27" spans="1:17" s="3" customFormat="1" ht="31.5" customHeight="1" x14ac:dyDescent="0.2">
      <c r="A27" s="24" t="s">
        <v>36</v>
      </c>
      <c r="B27" s="45">
        <f>SUM(B3:B26)</f>
        <v>685.58</v>
      </c>
      <c r="C27" s="45">
        <f>SUM(C3:C26)</f>
        <v>685.66500000000008</v>
      </c>
      <c r="D27" s="25">
        <f>C27-B27</f>
        <v>8.500000000003638E-2</v>
      </c>
      <c r="E27" s="26">
        <f>SUM(E3:E26)</f>
        <v>27179.999999999956</v>
      </c>
      <c r="F27" s="27">
        <f t="shared" ref="F27:M27" si="10">SUM(F3:F26)</f>
        <v>5300.0999999999913</v>
      </c>
      <c r="G27" s="27">
        <f t="shared" si="10"/>
        <v>32480.099999999948</v>
      </c>
      <c r="H27" s="27">
        <f t="shared" si="10"/>
        <v>749.99999999999909</v>
      </c>
      <c r="I27" s="27">
        <f t="shared" si="10"/>
        <v>256.64999999999964</v>
      </c>
      <c r="J27" s="27">
        <f t="shared" si="10"/>
        <v>1006.6499999999987</v>
      </c>
      <c r="K27" s="27">
        <f t="shared" si="10"/>
        <v>899.99999999999818</v>
      </c>
      <c r="L27" s="27">
        <f t="shared" si="10"/>
        <v>1000</v>
      </c>
      <c r="M27" s="27">
        <f t="shared" si="10"/>
        <v>207820.49999999977</v>
      </c>
      <c r="N27" s="28"/>
      <c r="O27" s="29"/>
      <c r="P27" s="2"/>
      <c r="Q27" s="30"/>
    </row>
    <row r="28" spans="1:17" ht="24.75" customHeight="1" x14ac:dyDescent="0.2">
      <c r="A28" s="31"/>
      <c r="B28" s="11"/>
      <c r="D28" s="30"/>
      <c r="E28" s="32"/>
      <c r="F28" s="32"/>
      <c r="G28" s="32"/>
      <c r="H28" s="33"/>
      <c r="I28" s="33"/>
      <c r="J28" s="33"/>
      <c r="K28" s="30"/>
    </row>
    <row r="29" spans="1:17" ht="19.5" customHeight="1" x14ac:dyDescent="0.2">
      <c r="A29" s="31"/>
      <c r="B29" s="11"/>
      <c r="D29" s="30"/>
      <c r="E29" s="32"/>
      <c r="F29" s="32"/>
      <c r="G29" s="32"/>
      <c r="H29" s="33"/>
      <c r="I29" s="33"/>
      <c r="J29" s="33"/>
      <c r="K29" s="30"/>
    </row>
    <row r="30" spans="1:17" ht="20.100000000000001" customHeight="1" x14ac:dyDescent="0.2">
      <c r="A30" s="31"/>
      <c r="B30" s="11"/>
      <c r="D30" s="30"/>
      <c r="E30" s="32"/>
      <c r="F30" s="32"/>
      <c r="G30" s="32"/>
      <c r="H30" s="33"/>
      <c r="I30" s="33"/>
      <c r="J30" s="33"/>
      <c r="K30" s="30"/>
    </row>
    <row r="31" spans="1:17" ht="24" customHeight="1" x14ac:dyDescent="0.2">
      <c r="A31" s="31"/>
      <c r="B31" s="11"/>
      <c r="D31" s="30"/>
      <c r="E31" s="32"/>
      <c r="F31" s="32"/>
      <c r="G31" s="32"/>
      <c r="H31" s="33"/>
      <c r="I31" s="33"/>
      <c r="J31" s="33"/>
      <c r="K31" s="30"/>
    </row>
    <row r="32" spans="1:17" ht="20.100000000000001" customHeight="1" x14ac:dyDescent="0.2">
      <c r="A32" s="31"/>
      <c r="B32" s="11"/>
      <c r="D32" s="30"/>
      <c r="E32" s="32"/>
      <c r="F32" s="32"/>
      <c r="G32" s="32"/>
      <c r="H32" s="33"/>
      <c r="I32" s="33"/>
      <c r="J32" s="33"/>
      <c r="K32" s="30"/>
    </row>
    <row r="33" spans="1:11" ht="20.100000000000001" customHeight="1" x14ac:dyDescent="0.2">
      <c r="A33" s="31"/>
      <c r="B33" s="11"/>
      <c r="D33" s="30"/>
      <c r="E33" s="32"/>
      <c r="F33" s="32"/>
      <c r="G33" s="32"/>
      <c r="H33" s="33"/>
      <c r="I33" s="33"/>
      <c r="J33" s="33"/>
      <c r="K33" s="30"/>
    </row>
    <row r="34" spans="1:11" ht="25.5" customHeight="1" x14ac:dyDescent="0.2">
      <c r="A34" s="31"/>
      <c r="B34" s="11"/>
      <c r="D34" s="30"/>
      <c r="E34" s="32"/>
      <c r="F34" s="32"/>
      <c r="G34" s="32"/>
      <c r="H34" s="33"/>
      <c r="I34" s="33"/>
      <c r="J34" s="33"/>
      <c r="K34" s="30"/>
    </row>
    <row r="35" spans="1:11" ht="26.25" customHeight="1" x14ac:dyDescent="0.2">
      <c r="A35" s="35"/>
      <c r="B35" s="11"/>
      <c r="D35" s="30"/>
      <c r="E35" s="32"/>
      <c r="F35" s="32"/>
      <c r="G35" s="32"/>
      <c r="H35" s="33"/>
      <c r="I35" s="33"/>
      <c r="J35" s="33"/>
      <c r="K35" s="30"/>
    </row>
    <row r="36" spans="1:11" ht="19.5" customHeight="1" x14ac:dyDescent="0.2">
      <c r="A36" s="2"/>
      <c r="B36" s="11"/>
      <c r="D36" s="30"/>
      <c r="E36" s="32"/>
      <c r="F36" s="32"/>
      <c r="G36" s="32"/>
      <c r="H36" s="33"/>
      <c r="I36" s="33"/>
      <c r="J36" s="33"/>
      <c r="K36" s="30"/>
    </row>
    <row r="37" spans="1:11" ht="20.100000000000001" customHeight="1" x14ac:dyDescent="0.2">
      <c r="A37" s="31"/>
      <c r="B37" s="11"/>
      <c r="D37" s="30"/>
      <c r="E37" s="32"/>
      <c r="F37" s="32"/>
      <c r="G37" s="32"/>
      <c r="H37" s="33"/>
      <c r="I37" s="33"/>
      <c r="J37" s="33"/>
      <c r="K37" s="30"/>
    </row>
    <row r="38" spans="1:11" ht="20.100000000000001" customHeight="1" x14ac:dyDescent="0.2">
      <c r="A38" s="2"/>
      <c r="B38" s="11"/>
      <c r="D38" s="30"/>
      <c r="E38" s="32"/>
      <c r="F38" s="32"/>
      <c r="G38" s="32"/>
      <c r="H38" s="33"/>
      <c r="I38" s="33"/>
      <c r="J38" s="33"/>
      <c r="K38" s="30"/>
    </row>
    <row r="39" spans="1:11" ht="22.5" customHeight="1" x14ac:dyDescent="0.2">
      <c r="A39" s="2"/>
      <c r="B39" s="11"/>
      <c r="D39" s="30"/>
      <c r="E39" s="32"/>
      <c r="F39" s="32"/>
      <c r="G39" s="32"/>
      <c r="H39" s="33"/>
      <c r="I39" s="33"/>
      <c r="J39" s="33"/>
      <c r="K39" s="30"/>
    </row>
    <row r="40" spans="1:11" ht="20.100000000000001" customHeight="1" x14ac:dyDescent="0.2">
      <c r="A40" s="31"/>
      <c r="B40" s="11"/>
      <c r="D40" s="30"/>
      <c r="E40" s="32"/>
      <c r="F40" s="32"/>
      <c r="G40" s="32"/>
      <c r="H40" s="33"/>
      <c r="I40" s="33"/>
      <c r="J40" s="33"/>
      <c r="K40" s="30"/>
    </row>
    <row r="41" spans="1:11" ht="24.95" customHeight="1" x14ac:dyDescent="0.2">
      <c r="A41" s="36"/>
      <c r="B41" s="11"/>
      <c r="D41" s="30"/>
      <c r="E41" s="32"/>
      <c r="F41" s="32"/>
      <c r="G41" s="32"/>
      <c r="H41" s="33"/>
      <c r="I41" s="33"/>
      <c r="J41" s="33"/>
      <c r="K41" s="30"/>
    </row>
    <row r="42" spans="1:11" ht="30" customHeight="1" x14ac:dyDescent="0.2">
      <c r="A42" s="35"/>
      <c r="B42" s="11"/>
      <c r="D42" s="30"/>
      <c r="E42" s="32"/>
      <c r="F42" s="32"/>
      <c r="G42" s="32"/>
      <c r="H42" s="33"/>
      <c r="I42" s="33"/>
      <c r="J42" s="33"/>
      <c r="K42" s="30"/>
    </row>
    <row r="43" spans="1:11" ht="30" customHeight="1" x14ac:dyDescent="0.2">
      <c r="A43" s="37"/>
      <c r="B43" s="11"/>
      <c r="D43" s="30"/>
      <c r="E43" s="32"/>
      <c r="F43" s="32"/>
      <c r="G43" s="32"/>
      <c r="H43" s="33"/>
      <c r="I43" s="33"/>
      <c r="J43" s="33"/>
      <c r="K43" s="30"/>
    </row>
    <row r="44" spans="1:11" ht="24" customHeight="1" x14ac:dyDescent="0.2">
      <c r="A44" s="31"/>
      <c r="B44" s="11"/>
      <c r="D44" s="30"/>
      <c r="E44" s="32"/>
      <c r="F44" s="32"/>
      <c r="G44" s="32"/>
      <c r="H44" s="33"/>
      <c r="I44" s="33"/>
      <c r="J44" s="33"/>
      <c r="K44" s="30"/>
    </row>
    <row r="45" spans="1:11" ht="20.100000000000001" customHeight="1" x14ac:dyDescent="0.2">
      <c r="A45" s="31"/>
      <c r="B45" s="11"/>
      <c r="D45" s="30"/>
      <c r="E45" s="32"/>
      <c r="F45" s="32"/>
      <c r="G45" s="32"/>
      <c r="H45" s="33"/>
      <c r="I45" s="33"/>
      <c r="J45" s="33"/>
      <c r="K45" s="30"/>
    </row>
    <row r="46" spans="1:11" ht="24.95" customHeight="1" x14ac:dyDescent="0.2">
      <c r="A46" s="36"/>
      <c r="B46" s="11"/>
      <c r="D46" s="30"/>
      <c r="E46" s="32"/>
      <c r="F46" s="32"/>
      <c r="G46" s="32"/>
      <c r="H46" s="33"/>
      <c r="I46" s="33"/>
      <c r="J46" s="33"/>
      <c r="K46" s="30"/>
    </row>
    <row r="47" spans="1:11" ht="27" customHeight="1" x14ac:dyDescent="0.2">
      <c r="A47" s="38"/>
      <c r="B47" s="11"/>
      <c r="D47" s="30"/>
      <c r="E47" s="32"/>
      <c r="F47" s="32"/>
      <c r="G47" s="32"/>
      <c r="H47" s="33"/>
      <c r="I47" s="33"/>
      <c r="J47" s="33"/>
      <c r="K47" s="30"/>
    </row>
    <row r="48" spans="1:11" ht="16.5" customHeight="1" x14ac:dyDescent="0.2">
      <c r="A48" s="39"/>
      <c r="B48" s="11"/>
      <c r="H48" s="33"/>
      <c r="I48" s="33"/>
      <c r="J48" s="33"/>
      <c r="K48" s="30"/>
    </row>
    <row r="49" spans="1:11" ht="28.5" customHeight="1" x14ac:dyDescent="0.2">
      <c r="A49" s="40"/>
      <c r="B49" s="11"/>
      <c r="D49" s="30"/>
      <c r="E49" s="32"/>
      <c r="F49" s="32"/>
      <c r="G49" s="32"/>
      <c r="H49" s="33"/>
      <c r="I49" s="33"/>
      <c r="J49" s="33"/>
      <c r="K49" s="30"/>
    </row>
    <row r="50" spans="1:11" ht="28.5" customHeight="1" x14ac:dyDescent="0.2">
      <c r="A50" s="41"/>
      <c r="B50" s="11"/>
      <c r="D50" s="30"/>
      <c r="E50" s="32"/>
      <c r="F50" s="32"/>
      <c r="G50" s="32"/>
      <c r="H50" s="33"/>
      <c r="I50" s="33"/>
      <c r="J50" s="33"/>
      <c r="K50" s="30"/>
    </row>
    <row r="51" spans="1:11" ht="27.75" customHeight="1" x14ac:dyDescent="0.2">
      <c r="A51" s="41"/>
      <c r="B51" s="11"/>
      <c r="D51" s="30"/>
      <c r="E51" s="32"/>
      <c r="F51" s="32"/>
      <c r="G51" s="32"/>
      <c r="H51" s="33"/>
      <c r="I51" s="33"/>
      <c r="J51" s="33"/>
      <c r="K51" s="30"/>
    </row>
    <row r="52" spans="1:11" ht="30" customHeight="1" x14ac:dyDescent="0.2">
      <c r="A52" s="40"/>
      <c r="B52" s="11"/>
      <c r="D52" s="30"/>
      <c r="E52" s="32"/>
      <c r="F52" s="32"/>
      <c r="G52" s="32"/>
      <c r="H52" s="33"/>
      <c r="I52" s="33"/>
      <c r="J52" s="33"/>
      <c r="K52" s="30"/>
    </row>
    <row r="53" spans="1:11" ht="30.75" customHeight="1" x14ac:dyDescent="0.2">
      <c r="A53" s="42"/>
      <c r="B53" s="11"/>
      <c r="D53" s="30"/>
      <c r="E53" s="32"/>
      <c r="F53" s="32"/>
      <c r="G53" s="32"/>
      <c r="H53" s="33"/>
      <c r="I53" s="33"/>
      <c r="J53" s="33"/>
      <c r="K53" s="30"/>
    </row>
    <row r="54" spans="1:11" x14ac:dyDescent="0.2">
      <c r="A54" s="39"/>
    </row>
  </sheetData>
  <mergeCells count="2">
    <mergeCell ref="A1:I1"/>
    <mergeCell ref="J1:M1"/>
  </mergeCells>
  <printOptions horizontalCentered="1"/>
  <pageMargins left="0.59055118110236227" right="0.59055118110236227" top="0.59055118110236227" bottom="0.59055118110236227" header="0.19685039370078741" footer="0.19685039370078741"/>
  <pageSetup paperSize="8" scale="91" orientation="landscape" r:id="rId1"/>
  <headerFooter alignWithMargins="0">
    <oddFooter>&amp;LKészítette: Lihor Balázs&amp;C&amp;P. oldal, összesen: &amp;N&amp;R2019. február 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Feladatváltozás-számítás190201</vt:lpstr>
    </vt:vector>
  </TitlesOfParts>
  <Company>INFO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Lihor Balázs</dc:creator>
  <cp:lastModifiedBy>Pischoff Katalin</cp:lastModifiedBy>
  <cp:lastPrinted>2019-02-01T10:51:31Z</cp:lastPrinted>
  <dcterms:created xsi:type="dcterms:W3CDTF">2018-09-05T09:40:16Z</dcterms:created>
  <dcterms:modified xsi:type="dcterms:W3CDTF">2019-02-08T07:46:21Z</dcterms:modified>
</cp:coreProperties>
</file>